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5070" windowHeight="5055" activeTab="0"/>
  </bookViews>
  <sheets>
    <sheet name="Title" sheetId="1" r:id="rId1"/>
    <sheet name="9.1" sheetId="2" r:id="rId2"/>
    <sheet name="9.2" sheetId="3" r:id="rId3"/>
    <sheet name="9.3" sheetId="4" r:id="rId4"/>
    <sheet name="10.1" sheetId="5" r:id="rId5"/>
    <sheet name="10.2" sheetId="6" r:id="rId6"/>
    <sheet name="10.3" sheetId="7" r:id="rId7"/>
    <sheet name="10.4" sheetId="8" r:id="rId8"/>
    <sheet name="10.5" sheetId="9" r:id="rId9"/>
    <sheet name="10.6" sheetId="10" r:id="rId10"/>
    <sheet name="10.7" sheetId="11" r:id="rId11"/>
    <sheet name="10.8" sheetId="12" r:id="rId12"/>
    <sheet name="10.9" sheetId="13" r:id="rId13"/>
    <sheet name="10.10" sheetId="14" r:id="rId14"/>
    <sheet name="10.11" sheetId="15" r:id="rId15"/>
    <sheet name="10.12" sheetId="16" r:id="rId16"/>
    <sheet name="10.13" sheetId="17" r:id="rId17"/>
    <sheet name="10.14" sheetId="18" r:id="rId18"/>
    <sheet name="10.15" sheetId="19" r:id="rId19"/>
    <sheet name="10.16" sheetId="20" r:id="rId20"/>
    <sheet name="10.17" sheetId="21" r:id="rId21"/>
    <sheet name="10.18" sheetId="22" r:id="rId22"/>
    <sheet name="10.19" sheetId="23" r:id="rId23"/>
    <sheet name="10.20" sheetId="24" r:id="rId24"/>
    <sheet name="10.21" sheetId="25" r:id="rId25"/>
    <sheet name="10.22" sheetId="26" r:id="rId26"/>
    <sheet name="10.23" sheetId="27" r:id="rId27"/>
    <sheet name="10.24" sheetId="28" r:id="rId28"/>
    <sheet name="10.25" sheetId="29" r:id="rId29"/>
    <sheet name="11.1" sheetId="30" r:id="rId30"/>
    <sheet name="11.2" sheetId="31" r:id="rId31"/>
    <sheet name="11.3" sheetId="32" r:id="rId32"/>
    <sheet name="11.4" sheetId="33" r:id="rId33"/>
    <sheet name="11.5" sheetId="34" r:id="rId34"/>
    <sheet name="11.6" sheetId="35" r:id="rId35"/>
    <sheet name="11.7" sheetId="36" r:id="rId36"/>
    <sheet name="11.8" sheetId="37" r:id="rId37"/>
    <sheet name="11.9" sheetId="38" r:id="rId38"/>
    <sheet name="11.10" sheetId="39" r:id="rId39"/>
    <sheet name="11.11" sheetId="40" r:id="rId40"/>
    <sheet name="11.12" sheetId="41" r:id="rId41"/>
    <sheet name="11.13" sheetId="42" r:id="rId42"/>
  </sheets>
  <externalReferences>
    <externalReference r:id="rId45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9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Parse_Out" hidden="1">'[1]CSRGTA2'!$BA$6:$BI$31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20000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fullCalcOnLoad="1"/>
</workbook>
</file>

<file path=xl/sharedStrings.xml><?xml version="1.0" encoding="utf-8"?>
<sst xmlns="http://schemas.openxmlformats.org/spreadsheetml/2006/main" count="545" uniqueCount="381">
  <si>
    <t>Contents</t>
  </si>
  <si>
    <t>9.1 Ratio of final to primary energy consumption</t>
  </si>
  <si>
    <t>9.2 Ratio of fuel use for electricity generation to electricity used by final users</t>
  </si>
  <si>
    <t>9.3 Gas flaring relative to oil production</t>
  </si>
  <si>
    <t>10.1 The energy ratio since 1980</t>
  </si>
  <si>
    <t>10.2 Final energy consumption by sector</t>
  </si>
  <si>
    <t>11.1 Emissions of greenhouse gases</t>
  </si>
  <si>
    <t>11.2 Progress towards meeting Kyoto targets to reduce greenhouse gas emissions for selected EU countries</t>
  </si>
  <si>
    <t>11.3 Carbon dioxide emissions on a National Communication basis</t>
  </si>
  <si>
    <t>11.4 Carbon dioxide emissions by fuel type</t>
  </si>
  <si>
    <t>11.5 Power station emissions of carbon dioxide</t>
  </si>
  <si>
    <t>11.6 Carbon intensity, carbon dioxide emissions per unit of GDP</t>
  </si>
  <si>
    <t>11.7 Carbon dioxide emissions per head for G8 countries</t>
  </si>
  <si>
    <t>11.8 Sulphur dioxide emissions by sector</t>
  </si>
  <si>
    <t>11.9 Sulphur dioxide emissions by fuel</t>
  </si>
  <si>
    <t>11.10 Power station emissions of sulphur dioxide</t>
  </si>
  <si>
    <t>11.11 Nitrogen oxides emissions by source</t>
  </si>
  <si>
    <t>11.12 Road transport emissions of nitrogen oxides</t>
  </si>
  <si>
    <r>
      <t>11.13 PM</t>
    </r>
    <r>
      <rPr>
        <u val="single"/>
        <vertAlign val="subscript"/>
        <sz val="10"/>
        <color indexed="12"/>
        <rFont val="Arial"/>
        <family val="2"/>
      </rPr>
      <t>10</t>
    </r>
    <r>
      <rPr>
        <u val="single"/>
        <sz val="10"/>
        <color indexed="12"/>
        <rFont val="Arial"/>
        <family val="2"/>
      </rPr>
      <t xml:space="preserve"> emissions by source</t>
    </r>
  </si>
  <si>
    <t>This workbook was produced in October 2014.</t>
  </si>
  <si>
    <t>UK Energy Sector Indicators 2014:</t>
  </si>
  <si>
    <t xml:space="preserve">    Environmental Objectives dataset</t>
  </si>
  <si>
    <t>Return to Title page</t>
  </si>
  <si>
    <t>Relates to URN 14D/346</t>
  </si>
  <si>
    <t>10.3 Temperature corrected final energy consumption by sector</t>
  </si>
  <si>
    <t>10.4 Industrial energy consumption and output</t>
  </si>
  <si>
    <t>10.5 Transport energy consumption by type of transport</t>
  </si>
  <si>
    <t>10.6 Energy consumption and distance travelled by road passengers</t>
  </si>
  <si>
    <t>10.7 Energy consumption and distance travelled by road freight</t>
  </si>
  <si>
    <t>10.23 Service sector energy consumption and output</t>
  </si>
  <si>
    <t>10.24 Final energy use and value added by public administration</t>
  </si>
  <si>
    <t>10.25 Final energy use by commercial and other services</t>
  </si>
  <si>
    <t>10.8 Domestic energy consumption</t>
  </si>
  <si>
    <t>10.9 Domestic energy consumption by end use</t>
  </si>
  <si>
    <t>10.10 SAP rating of housing stock</t>
  </si>
  <si>
    <t>10.11 Ownership of central heating in Great Britain by type</t>
  </si>
  <si>
    <t>10.14 Specific energy consumption for households</t>
  </si>
  <si>
    <t>10.15 Electricity consumption by household domestic appliance by broad type</t>
  </si>
  <si>
    <t>10.16 Energy consumption of new cold appliances in the United Kingdom</t>
  </si>
  <si>
    <t>10.12 Insulation levels in United Kingdom homes</t>
  </si>
  <si>
    <t>10.17 Median domestic gas consumption (temperature corrected) in England and Wales by age of property</t>
  </si>
  <si>
    <t>10.18 Median domestic electricity consumption in England and Wales by age of property</t>
  </si>
  <si>
    <t>10.21 Median domestic gas consumption (temperature corrected) in England and Wales by number of bedrooms</t>
  </si>
  <si>
    <t>10.22 Median domestic electricity consumption in England and Wales by number of bedrooms</t>
  </si>
  <si>
    <t>10.19 Median domestic gas consumption (temperature corrected) in England and Wales by property type</t>
  </si>
  <si>
    <t>10.20 Median domestic electricity consumption in England and Wales by property type</t>
  </si>
  <si>
    <t>Other</t>
  </si>
  <si>
    <t>Industrial process</t>
  </si>
  <si>
    <t>Transport</t>
  </si>
  <si>
    <t>Source: Department of Energy and Climate Change</t>
  </si>
  <si>
    <t>2013p</t>
  </si>
  <si>
    <r>
      <t>Nitrous Oxide (N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</t>
    </r>
  </si>
  <si>
    <r>
      <t>Methane (CH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)</t>
    </r>
  </si>
  <si>
    <r>
      <t>Carbon Dioxide 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</si>
  <si>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Other (HFC, PFC, SF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)</t>
    </r>
  </si>
  <si>
    <t>Basket of Greenhouse Gases</t>
  </si>
  <si>
    <t>MtCO2</t>
  </si>
  <si>
    <t>Emissions of greenhouse gases 1990 to 2013p</t>
  </si>
  <si>
    <t xml:space="preserve">Chart 11.1: </t>
  </si>
  <si>
    <t>Source: European Environment Agency</t>
  </si>
  <si>
    <t>EU15</t>
  </si>
  <si>
    <t>UK</t>
  </si>
  <si>
    <t>Spain</t>
  </si>
  <si>
    <t>Netherlands</t>
  </si>
  <si>
    <t>Italy</t>
  </si>
  <si>
    <t>Greece</t>
  </si>
  <si>
    <t>Germany</t>
  </si>
  <si>
    <r>
      <t xml:space="preserve">France </t>
    </r>
    <r>
      <rPr>
        <vertAlign val="superscript"/>
        <sz val="10"/>
        <rFont val="Arial"/>
        <family val="2"/>
      </rPr>
      <t>(1)</t>
    </r>
  </si>
  <si>
    <t>Belgium</t>
  </si>
  <si>
    <t>Performance against Kyoto base year target 2008-2012</t>
  </si>
  <si>
    <t>Kyoto Protocol and EU burden sharing target 2008-2012</t>
  </si>
  <si>
    <t>% change</t>
  </si>
  <si>
    <t xml:space="preserve">Progress towards meeting Kyoto targets to reduce greenhouse gas emissions for selected EU countries </t>
  </si>
  <si>
    <t>Chart 11.2:</t>
  </si>
  <si>
    <t>(1) Kyoto Protocol and EU burden sharing target for France is 0%.</t>
  </si>
  <si>
    <t>(1) Includes commercial and public service, military aircraft and naval vessels, fugitive emissions from solid fuels and natural gas and waste.</t>
  </si>
  <si>
    <t>Total emissions</t>
  </si>
  <si>
    <t>Net land use, land use change &amp; forestry</t>
  </si>
  <si>
    <t>Services, agricultural and other (1)</t>
  </si>
  <si>
    <t>Domestic</t>
  </si>
  <si>
    <t>Power stations</t>
  </si>
  <si>
    <t>Carbon dioxide emissions on a National Communication basis, 1990 to 2013p</t>
  </si>
  <si>
    <t xml:space="preserve">Chart 11.3: </t>
  </si>
  <si>
    <t>Total</t>
  </si>
  <si>
    <t>Coal</t>
  </si>
  <si>
    <t>Oil</t>
  </si>
  <si>
    <t>Gas</t>
  </si>
  <si>
    <t>Coal and other solid fuels</t>
  </si>
  <si>
    <t>1995</t>
  </si>
  <si>
    <t>1990</t>
  </si>
  <si>
    <t>1985</t>
  </si>
  <si>
    <t>1980</t>
  </si>
  <si>
    <t>1975</t>
  </si>
  <si>
    <t>1970</t>
  </si>
  <si>
    <t>Carbon dioxide emissions by fuel type, 1980 to 2013p</t>
  </si>
  <si>
    <t>Chart 11.4:</t>
  </si>
  <si>
    <t>2013 p</t>
  </si>
  <si>
    <t>Carbon dioxide emitted per unit of electricity generated</t>
  </si>
  <si>
    <t>Carbon dioxide emissions from electricity generation</t>
  </si>
  <si>
    <t>Electricity generated</t>
  </si>
  <si>
    <t>INDEX 1980 =100</t>
  </si>
  <si>
    <t>Power station emissions of carbon dioxide, 1980 to 2013p</t>
  </si>
  <si>
    <t xml:space="preserve">Chart 11.5: </t>
  </si>
  <si>
    <t>Source: DECC, DUKES Table 5.1.3 and Table 1 of 2013 provisional GHG emissions data</t>
  </si>
  <si>
    <t>Gross Domestic Product</t>
  </si>
  <si>
    <t>Carbon dioxide emissions</t>
  </si>
  <si>
    <t>Carbon dioxide emissions per unit of Gross Domestic Product</t>
  </si>
  <si>
    <t>Index (1980=100)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</si>
  <si>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/GDP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</si>
  <si>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(MtCO2)</t>
    </r>
  </si>
  <si>
    <t>GDP (£ billion)</t>
  </si>
  <si>
    <t>Carbon intensity, Carbon dioxide emissions per unit of GDP, 1980 to 2013p</t>
  </si>
  <si>
    <t>Chart 11.6:</t>
  </si>
  <si>
    <t>Source: DECC, Office for National Statistics</t>
  </si>
  <si>
    <t>Source: International Energy Agency</t>
  </si>
  <si>
    <t>(1) 1980 data for Russia has been estimated using former USSR data</t>
  </si>
  <si>
    <t>US</t>
  </si>
  <si>
    <r>
      <t xml:space="preserve">Russia </t>
    </r>
    <r>
      <rPr>
        <sz val="9"/>
        <rFont val="Arial"/>
        <family val="2"/>
      </rPr>
      <t>(1)</t>
    </r>
  </si>
  <si>
    <t>Japan</t>
  </si>
  <si>
    <t>France</t>
  </si>
  <si>
    <t>Canada</t>
  </si>
  <si>
    <t>Tonnes of Carbon Dioxide per person per annum</t>
  </si>
  <si>
    <t>Carbon dioxide emissions per head for G8 countries, 1980 to 2011</t>
  </si>
  <si>
    <t>Chart 11.7</t>
  </si>
  <si>
    <t>Source: National Atmospheric Emissions Inventory</t>
  </si>
  <si>
    <t>Industrial combustion</t>
  </si>
  <si>
    <t>Other sectors (1)</t>
  </si>
  <si>
    <t>Year:</t>
  </si>
  <si>
    <t>Mtonne</t>
  </si>
  <si>
    <t>Sulphur dioxide emissions by sector, 1980 to 2012</t>
  </si>
  <si>
    <t>Chart 11.8:</t>
  </si>
  <si>
    <t>(1) Includes domestic, commercial, public services, transport and agriculture.</t>
  </si>
  <si>
    <r>
      <t xml:space="preserve">Other </t>
    </r>
    <r>
      <rPr>
        <b/>
        <vertAlign val="superscript"/>
        <sz val="10"/>
        <rFont val="Arial"/>
        <family val="2"/>
      </rPr>
      <t>(1)</t>
    </r>
  </si>
  <si>
    <t>Million tonnes</t>
  </si>
  <si>
    <t>Sulphur dioxide emissions by fuel, 1980 to 2012</t>
  </si>
  <si>
    <t>Chart 11.9:</t>
  </si>
  <si>
    <t>(1) Includes other solid fuels and non-fuel sources.</t>
  </si>
  <si>
    <t>Source: National Atmospheric Emissions Inventory; DECC</t>
  </si>
  <si>
    <t>Sulpur dioxide emitted per unit of electricity generated</t>
  </si>
  <si>
    <t>Sulphur dioxide emissions</t>
  </si>
  <si>
    <t>1980 =100</t>
  </si>
  <si>
    <t>INDEX</t>
  </si>
  <si>
    <t>Power station emissions of sulphur dioxide, 1980 to 2012</t>
  </si>
  <si>
    <t xml:space="preserve">Chart 11.10: </t>
  </si>
  <si>
    <t>Other sectors (2)</t>
  </si>
  <si>
    <t>Road transport</t>
  </si>
  <si>
    <t>Chart 11.11:</t>
  </si>
  <si>
    <r>
      <t xml:space="preserve">Nitrogen oxides emissions by source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1980 to 2012</t>
    </r>
  </si>
  <si>
    <t>(1) Expressed as nitrogen dioxide equivalent.</t>
  </si>
  <si>
    <t>(2) Includes domestic, commercial, public services, other transport, petroleum refining, agriculture and waste treatment and disposal.</t>
  </si>
  <si>
    <t>Source: National Atmospheric Emissions Inventory; Department for Transport</t>
  </si>
  <si>
    <t>Nitrogen oxides emitted per vehicle-kilometre</t>
  </si>
  <si>
    <t>Nitrogen oxide emissions</t>
  </si>
  <si>
    <t>Vehicle-kilometres</t>
  </si>
  <si>
    <t>Road transport emissions of nitrogen oxides 1980 to 2012</t>
  </si>
  <si>
    <t>Chart 11.12:</t>
  </si>
  <si>
    <t>(1) Includes the commericial and public sector, agriculture, petroleum refining and other transport.</t>
  </si>
  <si>
    <t>Other (1)</t>
  </si>
  <si>
    <t>Non-combustion processes</t>
  </si>
  <si>
    <t>Thousand tonnes</t>
  </si>
  <si>
    <t>Chart 11.13:</t>
  </si>
  <si>
    <r>
      <t>PM</t>
    </r>
    <r>
      <rPr>
        <b/>
        <vertAlign val="subscript"/>
        <sz val="12"/>
        <rFont val="Arial"/>
        <family val="2"/>
      </rPr>
      <t>10</t>
    </r>
    <r>
      <rPr>
        <b/>
        <sz val="12"/>
        <rFont val="Arial"/>
        <family val="2"/>
      </rPr>
      <t xml:space="preserve"> emissions by source 1980 to 2012</t>
    </r>
  </si>
  <si>
    <t>Per cent</t>
  </si>
  <si>
    <t>Year</t>
  </si>
  <si>
    <t>Ratio of final to primary energy consumption, 1980 to 2013</t>
  </si>
  <si>
    <t xml:space="preserve">Chart 9.1: </t>
  </si>
  <si>
    <t>Ratio of fuel input to electricity supply</t>
  </si>
  <si>
    <t>Fuel input for electricity generation</t>
  </si>
  <si>
    <t>Electricity supply to final users</t>
  </si>
  <si>
    <t>index 1980=100</t>
  </si>
  <si>
    <t>Ratio of fuel use for electricity generation to electricity used by final users 1980 to 2013</t>
  </si>
  <si>
    <t xml:space="preserve">Chart 9.2: </t>
  </si>
  <si>
    <t>Source: Department for Energy and Climate Change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</si>
  <si>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per tonne of oil</t>
    </r>
  </si>
  <si>
    <t>Gas flaring relative to oil production, 1980 to 2013</t>
  </si>
  <si>
    <t xml:space="preserve">Chart 9.3: </t>
  </si>
  <si>
    <t xml:space="preserve">and the indexed GDP figures are cumalative relative to 1970. </t>
  </si>
  <si>
    <t>Both the indexed primary energy consumption (temperature corrected) figures</t>
  </si>
  <si>
    <t>GDP figures from the Office of National Statistics.</t>
  </si>
  <si>
    <t>domestic product and the energy ratio, 1970 to 2005</t>
  </si>
  <si>
    <t>Table 1.1.4 DUKES  Primary energy consumption, gross</t>
  </si>
  <si>
    <t>Source:</t>
  </si>
  <si>
    <t>Source: Department of Energy and Climate Change; Office for National Statistics.</t>
  </si>
  <si>
    <t>2.2% decrease trend line</t>
  </si>
  <si>
    <t>Energy Ratio</t>
  </si>
  <si>
    <t>Primary energy consumption (temperature corrected)</t>
  </si>
  <si>
    <t>The energy ratio since 1980</t>
  </si>
  <si>
    <t xml:space="preserve">Chart 10.1: </t>
  </si>
  <si>
    <t xml:space="preserve">by final user (energy supplied basis) </t>
  </si>
  <si>
    <t>(2) Industry includes construction.</t>
  </si>
  <si>
    <t>Table 1.1.5 DUKES (2009) Energy consumption</t>
  </si>
  <si>
    <t xml:space="preserve">     administration and agriculture.</t>
  </si>
  <si>
    <t>(1) Services include the commercial sector, public</t>
  </si>
  <si>
    <t>Industry</t>
  </si>
  <si>
    <t>Services</t>
  </si>
  <si>
    <r>
      <t>Industry</t>
    </r>
    <r>
      <rPr>
        <b/>
        <vertAlign val="superscript"/>
        <sz val="10"/>
        <rFont val="Arial"/>
        <family val="2"/>
      </rPr>
      <t xml:space="preserve"> (2)</t>
    </r>
  </si>
  <si>
    <r>
      <t xml:space="preserve">Services </t>
    </r>
    <r>
      <rPr>
        <b/>
        <vertAlign val="superscript"/>
        <sz val="10"/>
        <rFont val="Arial"/>
        <family val="2"/>
      </rPr>
      <t>(1)</t>
    </r>
  </si>
  <si>
    <t>% of all sector</t>
  </si>
  <si>
    <t>Mtoe</t>
  </si>
  <si>
    <t>ktoe</t>
  </si>
  <si>
    <t>Final energy consumption by sector, 1980 to 2013</t>
  </si>
  <si>
    <t>Chart 10.2:</t>
  </si>
  <si>
    <t>Temperature corrected final energy consumption by sector, 2002 to 2013</t>
  </si>
  <si>
    <t>Chart 10.3:</t>
  </si>
  <si>
    <t>Source: Department of Energy and Climate Change, Energy Trends table 1.3c</t>
  </si>
  <si>
    <t>Source: Department of Energy and Climate Change; Office for National Statistics</t>
  </si>
  <si>
    <t>Energy consumption per unit of output</t>
  </si>
  <si>
    <t>Industrial energy use</t>
  </si>
  <si>
    <t>Industrial output</t>
  </si>
  <si>
    <t>Industrial energy consumption and output, 1980 to 2013</t>
  </si>
  <si>
    <t xml:space="preserve">Chart 10.4: </t>
  </si>
  <si>
    <t>ECUK 2014 Table 2.01.</t>
  </si>
  <si>
    <t>Ricardo-AEA</t>
  </si>
  <si>
    <t xml:space="preserve">Statistics Annex, Table 1.1.5 and bespoke analysis of data supplied by </t>
  </si>
  <si>
    <t xml:space="preserve">Source: Department of Energy and Climate Change - Digest of UK Energy </t>
  </si>
  <si>
    <t>Air</t>
  </si>
  <si>
    <t>Water</t>
  </si>
  <si>
    <t>Road freight</t>
  </si>
  <si>
    <t>Passenger road</t>
  </si>
  <si>
    <t xml:space="preserve">Rail </t>
  </si>
  <si>
    <t>Ktoe</t>
  </si>
  <si>
    <t>Transport energy consumption by type of transport, 1980 to 2013</t>
  </si>
  <si>
    <t xml:space="preserve">Chart 10.5: </t>
  </si>
  <si>
    <t>ECUK 2014 Tables 2.01, 2.04 and 2.11</t>
  </si>
  <si>
    <t>Transport Statistics GB.</t>
  </si>
  <si>
    <t>and bespoke analysis of data supplied by Ricardo-AEA, and Department for Transport -</t>
  </si>
  <si>
    <t xml:space="preserve">Source: Department of Energy and Climate Change; Digest of UK Energy Statisitcs Annex, Table 1.1.5 </t>
  </si>
  <si>
    <t>Energy consumption per passenger km</t>
  </si>
  <si>
    <t>Energy consumption for road passenger transport</t>
  </si>
  <si>
    <t>Passenger kms</t>
  </si>
  <si>
    <t>Energy consumption and distance travelled by road passengers, 1980 to 2012</t>
  </si>
  <si>
    <t xml:space="preserve">Chart 10.6: </t>
  </si>
  <si>
    <t>ECUK Tables 2014 2.01, 2.06 &amp; 2.11</t>
  </si>
  <si>
    <t>Department for Transport - Transport Statistics GB</t>
  </si>
  <si>
    <t xml:space="preserve">bespoke analysis of data supplied by Ricardo-AEA and secondary analysis of data from </t>
  </si>
  <si>
    <t xml:space="preserve">Source: Department of Energy and Climate Change; Digest of UK Energy Statisitics Annex, Table 1.1.5 and </t>
  </si>
  <si>
    <t>Freight consumption per tonne-km</t>
  </si>
  <si>
    <t>Energy consumption for freight transport</t>
  </si>
  <si>
    <t>Freight tonne kms</t>
  </si>
  <si>
    <t>Energy consumption and distance travelled by road freight, 1980 to 2012</t>
  </si>
  <si>
    <t xml:space="preserve">Chart 10.7: </t>
  </si>
  <si>
    <t>ECUK 2014 Table 3.35</t>
  </si>
  <si>
    <t>Household estimates, Communities and Local Government</t>
  </si>
  <si>
    <t xml:space="preserve">Research Establishment; Office of National Statistics - Monthly Digest of Statistics and </t>
  </si>
  <si>
    <t xml:space="preserve">1.1.5; Domestic Energy Fact File and bespoke analysis of data supplied by the Building </t>
  </si>
  <si>
    <t xml:space="preserve">Source: Department of Energy and Climate Change - Digest of UK Energy Statisitics Table </t>
  </si>
  <si>
    <t>Energy consumption per unit of household disposable income</t>
  </si>
  <si>
    <t>Energy consumption per household</t>
  </si>
  <si>
    <t>Energy consumption per person</t>
  </si>
  <si>
    <t>Domestic energy consumption, 1980 to 2013</t>
  </si>
  <si>
    <t xml:space="preserve">Chart 10.8: </t>
  </si>
  <si>
    <t>ECUK 2014 Table 3.04</t>
  </si>
  <si>
    <t>and Cambridge Architectural Research</t>
  </si>
  <si>
    <t>the Building Research Establishment</t>
  </si>
  <si>
    <t>Source: Department of Energy and Climate Change - secondary analysis of data from</t>
  </si>
  <si>
    <t>Lighting and appliances</t>
  </si>
  <si>
    <t>Cooking</t>
  </si>
  <si>
    <t>Space heating</t>
  </si>
  <si>
    <t>Domestic energy consumption by end use, 1980 to 2013</t>
  </si>
  <si>
    <t xml:space="preserve">Chart 10.9: </t>
  </si>
  <si>
    <t>Source: DCLG: English House Condition Survey 1996 - 2007, English Housing Survey 2008 onwards, dwelling sample</t>
  </si>
  <si>
    <t>Base: all dwellings</t>
  </si>
  <si>
    <t>All tenures</t>
  </si>
  <si>
    <t>Housing assiciation</t>
  </si>
  <si>
    <t>Local authority</t>
  </si>
  <si>
    <t>Private rented</t>
  </si>
  <si>
    <t>Owner occupied</t>
  </si>
  <si>
    <t>SAP Rating of housing stock, 1996 to 2012</t>
  </si>
  <si>
    <t>Chart 10.10:</t>
  </si>
  <si>
    <t>ECUK 2014 Table 3.16</t>
  </si>
  <si>
    <t>Source: Domestic Energy Fact File and bespoke analysis of data supplied by the Building Research Establishment and the Centre for Sustainble Energy</t>
  </si>
  <si>
    <t>3. Data was scaled from England to UK using a scaling factor of 1.178 for 2008, 1.180 for 2009, 1.185 for 2010, 1.172 for 2011 and 1.186 for 2012.</t>
  </si>
  <si>
    <t xml:space="preserve">    improved classification of electric heating and a discontinuity in the figures.</t>
  </si>
  <si>
    <t xml:space="preserve">    merged with the Survey of English Housing to form English Housing Survey. This change resulted in an </t>
  </si>
  <si>
    <t xml:space="preserve">2. A new breakdown of electric heating was used from 2008, when the English House Condition Survey was </t>
  </si>
  <si>
    <t>1. There was a change in the source of data in 2003, which created a discontinuity in the figures.</t>
  </si>
  <si>
    <t>2012</t>
  </si>
  <si>
    <t>Electric</t>
  </si>
  <si>
    <t>Solid fuel</t>
  </si>
  <si>
    <t>All housing stock (GB)</t>
  </si>
  <si>
    <t>Ownership of central heating in Great Britain by type, 1980 to 2012</t>
  </si>
  <si>
    <t>Chart 10.11:</t>
  </si>
  <si>
    <t>Cavity wall insulation</t>
  </si>
  <si>
    <t>Loft insulation 100mm</t>
  </si>
  <si>
    <t>Insulation levels in United Kingdom homes, 1980 to 2014</t>
  </si>
  <si>
    <t>Chart 10.12:</t>
  </si>
  <si>
    <t>Source: DECC - ECUK 2014 Tables 3.19 - 3.21 &amp; 3.23</t>
  </si>
  <si>
    <t>DCLG: English Housing Condition Survey, English Housing Survey</t>
  </si>
  <si>
    <t xml:space="preserve">Sources: </t>
  </si>
  <si>
    <t>Total households</t>
  </si>
  <si>
    <t>Households with 'full insulation'</t>
  </si>
  <si>
    <t>Households with some insulation</t>
  </si>
  <si>
    <t xml:space="preserve"> Households with no insulation</t>
  </si>
  <si>
    <t>Thermal efficiency of housing stock in UK, 1987 to 2011</t>
  </si>
  <si>
    <t>Chart 10.13:</t>
  </si>
  <si>
    <t>UK Housing Fact File table 6f</t>
  </si>
  <si>
    <t>10.13 Thermal efficiency of housing stock in United Kingdom</t>
  </si>
  <si>
    <t>Consumption per Household</t>
  </si>
  <si>
    <t>Energy Consumption</t>
  </si>
  <si>
    <t>Service Demand per Household</t>
  </si>
  <si>
    <t>Service Demand</t>
  </si>
  <si>
    <t>Source: Department of Energy and Climate Change - secondary analysis of data from the Digest of UK Energy Statistics. ECUK 2014 table 3.36</t>
  </si>
  <si>
    <t>Specific Energy Consumption</t>
  </si>
  <si>
    <t>Specific energy consumption for households, 1990 to 2013</t>
  </si>
  <si>
    <t>Chart 10.14:</t>
  </si>
  <si>
    <t>Energy Intensity</t>
  </si>
  <si>
    <t>Output (Gross Value Added)</t>
  </si>
  <si>
    <t>ECUK 2014 Table 3.10.</t>
  </si>
  <si>
    <t>Department of Energy and Climate Change</t>
  </si>
  <si>
    <t>Source: Market Transformation Programme, DEFRA.</t>
  </si>
  <si>
    <t>ICT</t>
  </si>
  <si>
    <t>Consumer Electronics</t>
  </si>
  <si>
    <t>Wet</t>
  </si>
  <si>
    <t>Cold</t>
  </si>
  <si>
    <t>Lighting</t>
  </si>
  <si>
    <t>TWh</t>
  </si>
  <si>
    <t>Electricity consumption by household domestic appliance by broad type, 1980 to 2013</t>
  </si>
  <si>
    <t xml:space="preserve">Chart 10.15: </t>
  </si>
  <si>
    <t>ECUK 2014 Table 3.15</t>
  </si>
  <si>
    <t>Upright Freezer</t>
  </si>
  <si>
    <t>Chest Freezer</t>
  </si>
  <si>
    <t>Fridge-freezer</t>
  </si>
  <si>
    <t>Refrigerator</t>
  </si>
  <si>
    <t>Energy consumption of new cold appliances in the United Kingdom, 1990 to 2013</t>
  </si>
  <si>
    <t>Chart 10.16:</t>
  </si>
  <si>
    <t>Post 1999</t>
  </si>
  <si>
    <t>1993 to 1999</t>
  </si>
  <si>
    <t>1983 to 1992</t>
  </si>
  <si>
    <t>1965 to 1982</t>
  </si>
  <si>
    <t>1945 to 1964</t>
  </si>
  <si>
    <t>1919 to 1944</t>
  </si>
  <si>
    <t>Pre 1919</t>
  </si>
  <si>
    <t>All dwellings</t>
  </si>
  <si>
    <t>Gas index</t>
  </si>
  <si>
    <t xml:space="preserve">Chart 10.17: </t>
  </si>
  <si>
    <t>Median domestic gas consumption (temperature corrected) in England and Wales, 2005 to 2012, by age of property</t>
  </si>
  <si>
    <t>Source: National Energy Efficiency Data-framework (NEED) 2014, Headline consumption tables, table 7</t>
  </si>
  <si>
    <t>Electricity index</t>
  </si>
  <si>
    <t>Electricity</t>
  </si>
  <si>
    <t>Source: National Energy Efficiency Data-framework (NEED) 2014, Headline consumption tables, table 8</t>
  </si>
  <si>
    <t xml:space="preserve">Chart 10.18: </t>
  </si>
  <si>
    <t>Median domestic electricity consumption in England and Wales, 2005 to 2012, by age of property</t>
  </si>
  <si>
    <t>Purpose built flat</t>
  </si>
  <si>
    <t>Converted flat</t>
  </si>
  <si>
    <t>Bungalow</t>
  </si>
  <si>
    <t>Mid terraced</t>
  </si>
  <si>
    <t>End terraced</t>
  </si>
  <si>
    <t>Semi-detached</t>
  </si>
  <si>
    <t>Detached</t>
  </si>
  <si>
    <t>Median gas consumption (kWh)</t>
  </si>
  <si>
    <t>Source: National Energy Efficiency Data-framework (NEED) 2014, Headline consumption tables, table 5</t>
  </si>
  <si>
    <t>Chart 10.19: Median domestic gas consumption (temperature corrected) in England and Wales, 2005 to 2012, by property type</t>
  </si>
  <si>
    <t>Source: National Energy Efficiency Data-framework (NEED) 2014, Headline consumption tables, table 6</t>
  </si>
  <si>
    <t>Chart 10.20: Median domestic electricity consumption in England and Wales, 2005 to 2012, by property type</t>
  </si>
  <si>
    <t>Source: National Energy Efficiency Data-framework (NEED) 2014, Headline consumption tables, table 3</t>
  </si>
  <si>
    <t>5 beds+</t>
  </si>
  <si>
    <t>4 beds</t>
  </si>
  <si>
    <t>3 beds</t>
  </si>
  <si>
    <t>2 beds</t>
  </si>
  <si>
    <t>1 bed</t>
  </si>
  <si>
    <t>Chart 10.21: Median domestic gas consumption (temperature corrected) in England and Wales 2005-2012 by number of bedrooms</t>
  </si>
  <si>
    <t>Source: National Energy Efficiency Data-framework (NEED) 2014, Headline consumption tables, table 4</t>
  </si>
  <si>
    <t>Median</t>
  </si>
  <si>
    <t>kWh</t>
  </si>
  <si>
    <t>Chart 10.22: Median domestic electricty consumption in England and Wales, 2005 to 2012, by number of bedrooms</t>
  </si>
  <si>
    <t>Energy consumption by services sector</t>
  </si>
  <si>
    <t>Services sector output</t>
  </si>
  <si>
    <t>Service sector energy consumption and output, 1980 to 2013</t>
  </si>
  <si>
    <t>Chart 10.23:</t>
  </si>
  <si>
    <t>Source: DECC - secondary analysis. Office for National Statistics - United Kingdom Economic Accounts. ECUK table 5.22</t>
  </si>
  <si>
    <t>Energy consumption</t>
  </si>
  <si>
    <t>Output</t>
  </si>
  <si>
    <t>Final energy use and value added by public administration, 1980 to 2013</t>
  </si>
  <si>
    <t>Chart 10.24:</t>
  </si>
  <si>
    <t>Source: DECC - secondary analysis. Office for National Statistics - United Kingdom Economic Accounts. ECUK table 5.24</t>
  </si>
  <si>
    <t>Source: Office for National Statistics, Department of Energy and Climate Change</t>
  </si>
  <si>
    <t>Energy consumption in commercial sector</t>
  </si>
  <si>
    <t>Output in commercial sector</t>
  </si>
  <si>
    <t>Final energy use by commercial and other services, 1980 to 2013</t>
  </si>
  <si>
    <t>Chart 10.25:</t>
  </si>
  <si>
    <t>ECUK Table 5.23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</si>
</sst>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[&gt;0.5]#,##0;[&lt;-0.5]\-#,##0;\-"/>
    <numFmt numFmtId="171" formatCode="0.000000000"/>
    <numFmt numFmtId="172" formatCode="#,##0\ ;\-#,##0\ ;&quot;- &quot;"/>
    <numFmt numFmtId="173" formatCode="0_)"/>
    <numFmt numFmtId="174" formatCode="#,##0.0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"/>
    <numFmt numFmtId="181" formatCode="#,##0.000000000"/>
    <numFmt numFmtId="182" formatCode="0.0000000"/>
    <numFmt numFmtId="183" formatCode="#,##0.000000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9"/>
      <name val="Arial"/>
      <family val="2"/>
    </font>
    <font>
      <sz val="9"/>
      <name val="Times New Roman"/>
      <family val="1"/>
    </font>
    <font>
      <sz val="10"/>
      <color indexed="20"/>
      <name val="Arial"/>
      <family val="2"/>
    </font>
    <font>
      <b/>
      <sz val="9"/>
      <name val="Times New Roma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vertAlign val="subscript"/>
      <sz val="10"/>
      <color indexed="12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sz val="10"/>
      <color indexed="61"/>
      <name val="Arial"/>
      <family val="2"/>
    </font>
    <font>
      <sz val="10"/>
      <name val="System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rgb="FF0000FF"/>
      <name val="Arial"/>
      <family val="2"/>
    </font>
    <font>
      <sz val="10"/>
      <color rgb="FFFF0000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9" tint="-0.4999699890613556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5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D9E1E5"/>
      </right>
      <top>
        <color indexed="63"/>
      </top>
      <bottom style="medium">
        <color rgb="FFD9E1E5"/>
      </bottom>
    </border>
    <border>
      <left style="medium">
        <color rgb="FFD9E1E5"/>
      </left>
      <right>
        <color indexed="63"/>
      </right>
      <top>
        <color indexed="63"/>
      </top>
      <bottom style="medium">
        <color rgb="FFD9E1E5"/>
      </bottom>
    </border>
    <border>
      <left>
        <color indexed="63"/>
      </left>
      <right style="medium">
        <color rgb="FFD9E1E5"/>
      </right>
      <top>
        <color indexed="63"/>
      </top>
      <bottom>
        <color indexed="63"/>
      </bottom>
    </border>
    <border>
      <left style="medium">
        <color rgb="FFD9E1E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9E1E5"/>
      </right>
      <top style="medium">
        <color rgb="FFD9E1E5"/>
      </top>
      <bottom>
        <color indexed="63"/>
      </bottom>
    </border>
    <border>
      <left style="medium">
        <color rgb="FFD9E1E5"/>
      </left>
      <right>
        <color indexed="63"/>
      </right>
      <top style="medium">
        <color rgb="FFD9E1E5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/>
      <right/>
      <top style="hair">
        <color indexed="23"/>
      </top>
      <bottom style="hair">
        <color indexed="23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9" fillId="2" borderId="0" applyNumberFormat="0" applyBorder="0" applyAlignment="0" applyProtection="0"/>
    <xf numFmtId="0" fontId="11" fillId="3" borderId="0" applyNumberFormat="0" applyBorder="0" applyAlignment="0" applyProtection="0"/>
    <xf numFmtId="0" fontId="29" fillId="3" borderId="0" applyNumberFormat="0" applyBorder="0" applyAlignment="0" applyProtection="0"/>
    <xf numFmtId="0" fontId="11" fillId="4" borderId="0" applyNumberFormat="0" applyBorder="0" applyAlignment="0" applyProtection="0"/>
    <xf numFmtId="0" fontId="29" fillId="4" borderId="0" applyNumberFormat="0" applyBorder="0" applyAlignment="0" applyProtection="0"/>
    <xf numFmtId="0" fontId="11" fillId="5" borderId="0" applyNumberFormat="0" applyBorder="0" applyAlignment="0" applyProtection="0"/>
    <xf numFmtId="0" fontId="29" fillId="5" borderId="0" applyNumberFormat="0" applyBorder="0" applyAlignment="0" applyProtection="0"/>
    <xf numFmtId="0" fontId="11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7" borderId="0" applyNumberFormat="0" applyBorder="0" applyAlignment="0" applyProtection="0"/>
    <xf numFmtId="0" fontId="29" fillId="7" borderId="0" applyNumberFormat="0" applyBorder="0" applyAlignment="0" applyProtection="0"/>
    <xf numFmtId="0" fontId="11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9" borderId="0" applyNumberFormat="0" applyBorder="0" applyAlignment="0" applyProtection="0"/>
    <xf numFmtId="0" fontId="29" fillId="9" borderId="0" applyNumberFormat="0" applyBorder="0" applyAlignment="0" applyProtection="0"/>
    <xf numFmtId="0" fontId="11" fillId="10" borderId="0" applyNumberFormat="0" applyBorder="0" applyAlignment="0" applyProtection="0"/>
    <xf numFmtId="0" fontId="29" fillId="10" borderId="0" applyNumberFormat="0" applyBorder="0" applyAlignment="0" applyProtection="0"/>
    <xf numFmtId="0" fontId="11" fillId="5" borderId="0" applyNumberFormat="0" applyBorder="0" applyAlignment="0" applyProtection="0"/>
    <xf numFmtId="0" fontId="29" fillId="5" borderId="0" applyNumberFormat="0" applyBorder="0" applyAlignment="0" applyProtection="0"/>
    <xf numFmtId="0" fontId="11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0" borderId="0" applyNumberFormat="0" applyFont="0" applyFill="0" applyBorder="0" applyProtection="0">
      <alignment horizontal="left" vertical="center" indent="5"/>
    </xf>
    <xf numFmtId="0" fontId="12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9" borderId="0" applyNumberFormat="0" applyBorder="0" applyAlignment="0" applyProtection="0"/>
    <xf numFmtId="0" fontId="12" fillId="10" borderId="0" applyNumberFormat="0" applyBorder="0" applyAlignment="0" applyProtection="0"/>
    <xf numFmtId="0" fontId="31" fillId="10" borderId="0" applyNumberFormat="0" applyBorder="0" applyAlignment="0" applyProtection="0"/>
    <xf numFmtId="0" fontId="12" fillId="13" borderId="0" applyNumberFormat="0" applyBorder="0" applyAlignment="0" applyProtection="0"/>
    <xf numFmtId="0" fontId="31" fillId="13" borderId="0" applyNumberFormat="0" applyBorder="0" applyAlignment="0" applyProtection="0"/>
    <xf numFmtId="0" fontId="12" fillId="14" borderId="0" applyNumberFormat="0" applyBorder="0" applyAlignment="0" applyProtection="0"/>
    <xf numFmtId="0" fontId="31" fillId="14" borderId="0" applyNumberFormat="0" applyBorder="0" applyAlignment="0" applyProtection="0"/>
    <xf numFmtId="0" fontId="12" fillId="15" borderId="0" applyNumberFormat="0" applyBorder="0" applyAlignment="0" applyProtection="0"/>
    <xf numFmtId="0" fontId="31" fillId="15" borderId="0" applyNumberFormat="0" applyBorder="0" applyAlignment="0" applyProtection="0"/>
    <xf numFmtId="0" fontId="12" fillId="16" borderId="0" applyNumberFormat="0" applyBorder="0" applyAlignment="0" applyProtection="0"/>
    <xf numFmtId="0" fontId="31" fillId="16" borderId="0" applyNumberFormat="0" applyBorder="0" applyAlignment="0" applyProtection="0"/>
    <xf numFmtId="0" fontId="12" fillId="17" borderId="0" applyNumberFormat="0" applyBorder="0" applyAlignment="0" applyProtection="0"/>
    <xf numFmtId="0" fontId="31" fillId="17" borderId="0" applyNumberFormat="0" applyBorder="0" applyAlignment="0" applyProtection="0"/>
    <xf numFmtId="0" fontId="12" fillId="18" borderId="0" applyNumberFormat="0" applyBorder="0" applyAlignment="0" applyProtection="0"/>
    <xf numFmtId="0" fontId="31" fillId="18" borderId="0" applyNumberFormat="0" applyBorder="0" applyAlignment="0" applyProtection="0"/>
    <xf numFmtId="0" fontId="12" fillId="13" borderId="0" applyNumberFormat="0" applyBorder="0" applyAlignment="0" applyProtection="0"/>
    <xf numFmtId="0" fontId="31" fillId="13" borderId="0" applyNumberFormat="0" applyBorder="0" applyAlignment="0" applyProtection="0"/>
    <xf numFmtId="0" fontId="12" fillId="14" borderId="0" applyNumberFormat="0" applyBorder="0" applyAlignment="0" applyProtection="0"/>
    <xf numFmtId="0" fontId="31" fillId="14" borderId="0" applyNumberFormat="0" applyBorder="0" applyAlignment="0" applyProtection="0"/>
    <xf numFmtId="0" fontId="12" fillId="19" borderId="0" applyNumberFormat="0" applyBorder="0" applyAlignment="0" applyProtection="0"/>
    <xf numFmtId="0" fontId="31" fillId="19" borderId="0" applyNumberFormat="0" applyBorder="0" applyAlignment="0" applyProtection="0"/>
    <xf numFmtId="4" fontId="32" fillId="6" borderId="1">
      <alignment horizontal="right" vertical="center"/>
      <protection/>
    </xf>
    <xf numFmtId="0" fontId="13" fillId="3" borderId="0" applyNumberFormat="0" applyBorder="0" applyAlignment="0" applyProtection="0"/>
    <xf numFmtId="0" fontId="33" fillId="3" borderId="0" applyNumberFormat="0" applyBorder="0" applyAlignment="0" applyProtection="0"/>
    <xf numFmtId="4" fontId="34" fillId="0" borderId="2" applyFill="0" applyBorder="0" applyProtection="0">
      <alignment horizontal="right" vertical="center"/>
    </xf>
    <xf numFmtId="0" fontId="47" fillId="0" borderId="0">
      <alignment/>
      <protection/>
    </xf>
    <xf numFmtId="0" fontId="48" fillId="0" borderId="0">
      <alignment horizontal="right"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3" applyNumberFormat="0" applyAlignment="0">
      <protection/>
    </xf>
    <xf numFmtId="0" fontId="53" fillId="0" borderId="0" applyAlignment="0">
      <protection/>
    </xf>
    <xf numFmtId="0" fontId="53" fillId="0" borderId="0">
      <alignment horizontal="right"/>
      <protection/>
    </xf>
    <xf numFmtId="169" fontId="53" fillId="0" borderId="0">
      <alignment horizontal="right"/>
      <protection/>
    </xf>
    <xf numFmtId="164" fontId="54" fillId="0" borderId="0">
      <alignment horizontal="right"/>
      <protection/>
    </xf>
    <xf numFmtId="0" fontId="55" fillId="0" borderId="0">
      <alignment/>
      <protection/>
    </xf>
    <xf numFmtId="0" fontId="14" fillId="20" borderId="4" applyNumberFormat="0" applyAlignment="0" applyProtection="0"/>
    <xf numFmtId="0" fontId="35" fillId="20" borderId="4" applyNumberFormat="0" applyAlignment="0" applyProtection="0"/>
    <xf numFmtId="0" fontId="15" fillId="21" borderId="5" applyNumberFormat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8" fillId="4" borderId="0" applyNumberFormat="0" applyBorder="0" applyAlignment="0" applyProtection="0"/>
    <xf numFmtId="170" fontId="3" fillId="0" borderId="0">
      <alignment horizontal="left" vertical="center"/>
      <protection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4" applyNumberFormat="0" applyAlignment="0" applyProtection="0"/>
    <xf numFmtId="0" fontId="39" fillId="7" borderId="4" applyNumberFormat="0" applyAlignment="0" applyProtection="0"/>
    <xf numFmtId="4" fontId="32" fillId="0" borderId="9">
      <alignment horizontal="right" vertical="center"/>
      <protection/>
    </xf>
    <xf numFmtId="0" fontId="22" fillId="0" borderId="10" applyNumberFormat="0" applyFill="0" applyAlignment="0" applyProtection="0"/>
    <xf numFmtId="0" fontId="40" fillId="0" borderId="10" applyNumberFormat="0" applyFill="0" applyAlignment="0" applyProtection="0"/>
    <xf numFmtId="0" fontId="23" fillId="22" borderId="0" applyNumberFormat="0" applyBorder="0" applyAlignment="0" applyProtection="0"/>
    <xf numFmtId="0" fontId="41" fillId="22" borderId="0" applyNumberFormat="0" applyBorder="0" applyAlignment="0" applyProtection="0"/>
    <xf numFmtId="180" fontId="68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180" fontId="6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1" fillId="0" borderId="0">
      <alignment/>
      <protection/>
    </xf>
    <xf numFmtId="0" fontId="7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180" fontId="68" fillId="0" borderId="0">
      <alignment/>
      <protection/>
    </xf>
    <xf numFmtId="180" fontId="68" fillId="0" borderId="0">
      <alignment/>
      <protection/>
    </xf>
    <xf numFmtId="180" fontId="68" fillId="0" borderId="0">
      <alignment/>
      <protection/>
    </xf>
    <xf numFmtId="180" fontId="68" fillId="0" borderId="0">
      <alignment/>
      <protection/>
    </xf>
    <xf numFmtId="180" fontId="68" fillId="0" borderId="0">
      <alignment/>
      <protection/>
    </xf>
    <xf numFmtId="180" fontId="68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0" fontId="68" fillId="0" borderId="0">
      <alignment/>
      <protection/>
    </xf>
    <xf numFmtId="0" fontId="30" fillId="21" borderId="0" applyNumberFormat="0" applyFon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24" fillId="20" borderId="12" applyNumberFormat="0" applyAlignment="0" applyProtection="0"/>
    <xf numFmtId="0" fontId="42" fillId="20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4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1" borderId="1">
      <alignment/>
      <protection/>
    </xf>
    <xf numFmtId="0" fontId="0" fillId="0" borderId="0">
      <alignment horizontal="left" vertical="center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43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" fontId="32" fillId="0" borderId="0">
      <alignment/>
      <protection/>
    </xf>
  </cellStyleXfs>
  <cellXfs count="386">
    <xf numFmtId="0" fontId="0" fillId="0" borderId="0" xfId="0" applyAlignment="1">
      <alignment/>
    </xf>
    <xf numFmtId="0" fontId="5" fillId="24" borderId="0" xfId="158" applyFill="1">
      <alignment/>
      <protection/>
    </xf>
    <xf numFmtId="0" fontId="5" fillId="24" borderId="0" xfId="158" applyFill="1" applyAlignment="1">
      <alignment horizontal="left"/>
      <protection/>
    </xf>
    <xf numFmtId="0" fontId="7" fillId="24" borderId="0" xfId="115" applyFill="1" applyAlignment="1" applyProtection="1">
      <alignment/>
      <protection/>
    </xf>
    <xf numFmtId="0" fontId="5" fillId="24" borderId="0" xfId="158" applyFont="1" applyFill="1">
      <alignment/>
      <protection/>
    </xf>
    <xf numFmtId="0" fontId="0" fillId="24" borderId="0" xfId="0" applyFill="1" applyAlignment="1">
      <alignment horizontal="left"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109" applyFill="1" applyAlignment="1" applyProtection="1">
      <alignment/>
      <protection/>
    </xf>
    <xf numFmtId="0" fontId="1" fillId="0" borderId="0" xfId="109" applyFill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5" fillId="0" borderId="0" xfId="158" applyFill="1">
      <alignment/>
      <protection/>
    </xf>
    <xf numFmtId="0" fontId="83" fillId="25" borderId="0" xfId="109" applyFont="1" applyFill="1" applyBorder="1" applyAlignment="1" applyProtection="1">
      <alignment/>
      <protection/>
    </xf>
    <xf numFmtId="0" fontId="1" fillId="24" borderId="0" xfId="109" applyFill="1" applyAlignment="1" applyProtection="1">
      <alignment horizontal="left"/>
      <protection/>
    </xf>
    <xf numFmtId="0" fontId="0" fillId="0" borderId="0" xfId="136">
      <alignment/>
      <protection/>
    </xf>
    <xf numFmtId="0" fontId="45" fillId="0" borderId="0" xfId="113" applyAlignment="1" applyProtection="1">
      <alignment/>
      <protection/>
    </xf>
    <xf numFmtId="0" fontId="0" fillId="0" borderId="0" xfId="136" applyFont="1">
      <alignment/>
      <protection/>
    </xf>
    <xf numFmtId="0" fontId="0" fillId="0" borderId="0" xfId="136" applyFont="1" applyFill="1" applyBorder="1" applyAlignment="1">
      <alignment horizontal="center" vertical="center" wrapText="1"/>
      <protection/>
    </xf>
    <xf numFmtId="1" fontId="0" fillId="0" borderId="0" xfId="136" applyNumberFormat="1">
      <alignment/>
      <protection/>
    </xf>
    <xf numFmtId="0" fontId="0" fillId="0" borderId="0" xfId="136" applyFill="1">
      <alignment/>
      <protection/>
    </xf>
    <xf numFmtId="0" fontId="58" fillId="0" borderId="0" xfId="136" applyFont="1" applyFill="1">
      <alignment/>
      <protection/>
    </xf>
    <xf numFmtId="2" fontId="0" fillId="0" borderId="0" xfId="136" applyNumberFormat="1">
      <alignment/>
      <protection/>
    </xf>
    <xf numFmtId="164" fontId="0" fillId="0" borderId="0" xfId="136" applyNumberFormat="1">
      <alignment/>
      <protection/>
    </xf>
    <xf numFmtId="0" fontId="57" fillId="0" borderId="0" xfId="136" applyFont="1">
      <alignment/>
      <protection/>
    </xf>
    <xf numFmtId="2" fontId="0" fillId="0" borderId="0" xfId="136" applyNumberFormat="1" applyFill="1">
      <alignment/>
      <protection/>
    </xf>
    <xf numFmtId="0" fontId="57" fillId="0" borderId="0" xfId="136" applyFont="1" applyAlignment="1">
      <alignment horizontal="right"/>
      <protection/>
    </xf>
    <xf numFmtId="0" fontId="60" fillId="0" borderId="0" xfId="136" applyFont="1">
      <alignment/>
      <protection/>
    </xf>
    <xf numFmtId="0" fontId="57" fillId="0" borderId="0" xfId="136" applyFont="1" applyFill="1" applyAlignment="1">
      <alignment vertical="top" wrapText="1"/>
      <protection/>
    </xf>
    <xf numFmtId="164" fontId="0" fillId="0" borderId="0" xfId="136" applyNumberFormat="1" applyFill="1">
      <alignment/>
      <protection/>
    </xf>
    <xf numFmtId="169" fontId="0" fillId="0" borderId="0" xfId="165" applyNumberFormat="1" applyFont="1" applyFill="1" applyBorder="1" applyAlignment="1">
      <alignment horizontal="center"/>
    </xf>
    <xf numFmtId="169" fontId="0" fillId="0" borderId="0" xfId="165" applyNumberFormat="1" applyFont="1" applyFill="1" applyBorder="1" applyAlignment="1">
      <alignment/>
    </xf>
    <xf numFmtId="0" fontId="0" fillId="0" borderId="0" xfId="136" applyFont="1" applyFill="1" applyBorder="1">
      <alignment/>
      <protection/>
    </xf>
    <xf numFmtId="0" fontId="80" fillId="0" borderId="0" xfId="112" applyAlignment="1" applyProtection="1">
      <alignment/>
      <protection/>
    </xf>
    <xf numFmtId="0" fontId="84" fillId="0" borderId="0" xfId="136" applyFont="1">
      <alignment/>
      <protection/>
    </xf>
    <xf numFmtId="164" fontId="0" fillId="0" borderId="0" xfId="136" applyNumberFormat="1" applyFont="1">
      <alignment/>
      <protection/>
    </xf>
    <xf numFmtId="164" fontId="61" fillId="0" borderId="0" xfId="136" applyNumberFormat="1" applyFont="1">
      <alignment/>
      <protection/>
    </xf>
    <xf numFmtId="1" fontId="58" fillId="0" borderId="0" xfId="136" applyNumberFormat="1" applyFont="1">
      <alignment/>
      <protection/>
    </xf>
    <xf numFmtId="164" fontId="58" fillId="0" borderId="0" xfId="136" applyNumberFormat="1" applyFont="1">
      <alignment/>
      <protection/>
    </xf>
    <xf numFmtId="0" fontId="0" fillId="0" borderId="0" xfId="136" applyNumberFormat="1" applyFont="1" applyBorder="1" applyAlignment="1">
      <alignment horizontal="center" wrapText="1"/>
      <protection/>
    </xf>
    <xf numFmtId="0" fontId="0" fillId="0" borderId="14" xfId="136" applyNumberFormat="1" applyFont="1" applyBorder="1" applyAlignment="1">
      <alignment horizontal="center" wrapText="1"/>
      <protection/>
    </xf>
    <xf numFmtId="0" fontId="0" fillId="0" borderId="14" xfId="136" applyFont="1" applyBorder="1">
      <alignment/>
      <protection/>
    </xf>
    <xf numFmtId="0" fontId="0" fillId="0" borderId="0" xfId="136" applyFont="1" applyAlignment="1">
      <alignment horizontal="right"/>
      <protection/>
    </xf>
    <xf numFmtId="164" fontId="57" fillId="0" borderId="0" xfId="165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136" applyBorder="1">
      <alignment/>
      <protection/>
    </xf>
    <xf numFmtId="0" fontId="0" fillId="0" borderId="15" xfId="136" applyBorder="1">
      <alignment/>
      <protection/>
    </xf>
    <xf numFmtId="0" fontId="58" fillId="0" borderId="0" xfId="136" applyFont="1" applyFill="1" applyAlignment="1">
      <alignment wrapText="1"/>
      <protection/>
    </xf>
    <xf numFmtId="0" fontId="0" fillId="0" borderId="15" xfId="136" applyFill="1" applyBorder="1">
      <alignment/>
      <protection/>
    </xf>
    <xf numFmtId="0" fontId="58" fillId="0" borderId="15" xfId="136" applyFont="1" applyBorder="1">
      <alignment/>
      <protection/>
    </xf>
    <xf numFmtId="164" fontId="0" fillId="0" borderId="0" xfId="136" applyNumberFormat="1" applyBorder="1">
      <alignment/>
      <protection/>
    </xf>
    <xf numFmtId="164" fontId="0" fillId="0" borderId="0" xfId="136" applyNumberFormat="1" applyFill="1" applyBorder="1">
      <alignment/>
      <protection/>
    </xf>
    <xf numFmtId="0" fontId="57" fillId="0" borderId="0" xfId="136" applyFont="1" applyBorder="1">
      <alignment/>
      <protection/>
    </xf>
    <xf numFmtId="0" fontId="57" fillId="0" borderId="0" xfId="136" applyFont="1" applyFill="1" applyBorder="1" applyAlignment="1">
      <alignment horizontal="right"/>
      <protection/>
    </xf>
    <xf numFmtId="0" fontId="57" fillId="0" borderId="0" xfId="136" applyFont="1" applyFill="1" applyBorder="1">
      <alignment/>
      <protection/>
    </xf>
    <xf numFmtId="0" fontId="57" fillId="0" borderId="15" xfId="136" applyFont="1" applyBorder="1">
      <alignment/>
      <protection/>
    </xf>
    <xf numFmtId="0" fontId="60" fillId="0" borderId="15" xfId="136" applyFont="1" applyFill="1" applyBorder="1" applyAlignment="1">
      <alignment horizontal="left" wrapText="1"/>
      <protection/>
    </xf>
    <xf numFmtId="0" fontId="0" fillId="0" borderId="16" xfId="136" applyBorder="1">
      <alignment/>
      <protection/>
    </xf>
    <xf numFmtId="0" fontId="60" fillId="0" borderId="17" xfId="136" applyFont="1" applyFill="1" applyBorder="1" applyAlignment="1">
      <alignment horizontal="left"/>
      <protection/>
    </xf>
    <xf numFmtId="0" fontId="58" fillId="24" borderId="0" xfId="136" applyFont="1" applyFill="1">
      <alignment/>
      <protection/>
    </xf>
    <xf numFmtId="1" fontId="0" fillId="0" borderId="0" xfId="136" applyNumberFormat="1" applyFill="1">
      <alignment/>
      <protection/>
    </xf>
    <xf numFmtId="0" fontId="57" fillId="0" borderId="0" xfId="136" applyFont="1" applyFill="1">
      <alignment/>
      <protection/>
    </xf>
    <xf numFmtId="0" fontId="57" fillId="0" borderId="0" xfId="136" applyFont="1" applyAlignment="1">
      <alignment horizontal="left"/>
      <protection/>
    </xf>
    <xf numFmtId="0" fontId="57" fillId="0" borderId="0" xfId="136" applyFont="1" applyFill="1" applyAlignment="1">
      <alignment horizontal="left"/>
      <protection/>
    </xf>
    <xf numFmtId="165" fontId="57" fillId="0" borderId="0" xfId="136" applyNumberFormat="1" applyFont="1" applyAlignment="1">
      <alignment horizontal="left"/>
      <protection/>
    </xf>
    <xf numFmtId="0" fontId="57" fillId="0" borderId="0" xfId="136" applyFont="1" applyBorder="1" applyAlignment="1">
      <alignment horizontal="left"/>
      <protection/>
    </xf>
    <xf numFmtId="165" fontId="57" fillId="0" borderId="0" xfId="136" applyNumberFormat="1" applyFont="1" applyBorder="1" applyAlignment="1">
      <alignment horizontal="left"/>
      <protection/>
    </xf>
    <xf numFmtId="164" fontId="57" fillId="0" borderId="0" xfId="136" applyNumberFormat="1" applyFont="1" applyFill="1" applyBorder="1" applyAlignment="1">
      <alignment horizontal="left"/>
      <protection/>
    </xf>
    <xf numFmtId="0" fontId="57" fillId="0" borderId="0" xfId="136" applyFont="1" applyFill="1" applyBorder="1" applyAlignment="1">
      <alignment horizontal="left"/>
      <protection/>
    </xf>
    <xf numFmtId="0" fontId="57" fillId="0" borderId="0" xfId="136" applyFont="1" applyAlignment="1">
      <alignment horizontal="center"/>
      <protection/>
    </xf>
    <xf numFmtId="164" fontId="57" fillId="0" borderId="0" xfId="136" applyNumberFormat="1" applyFont="1">
      <alignment/>
      <protection/>
    </xf>
    <xf numFmtId="0" fontId="57" fillId="0" borderId="0" xfId="136" applyFont="1" applyFill="1" applyAlignment="1">
      <alignment horizontal="right"/>
      <protection/>
    </xf>
    <xf numFmtId="0" fontId="57" fillId="0" borderId="0" xfId="136" applyFont="1" applyAlignment="1">
      <alignment horizontal="center" vertical="center" wrapText="1"/>
      <protection/>
    </xf>
    <xf numFmtId="0" fontId="85" fillId="26" borderId="18" xfId="136" applyFont="1" applyFill="1" applyBorder="1" applyAlignment="1">
      <alignment horizontal="right" vertical="center"/>
      <protection/>
    </xf>
    <xf numFmtId="0" fontId="86" fillId="26" borderId="19" xfId="136" applyFont="1" applyFill="1" applyBorder="1" applyAlignment="1">
      <alignment horizontal="left" vertical="center"/>
      <protection/>
    </xf>
    <xf numFmtId="0" fontId="87" fillId="0" borderId="0" xfId="136" applyFont="1">
      <alignment/>
      <protection/>
    </xf>
    <xf numFmtId="0" fontId="85" fillId="26" borderId="20" xfId="136" applyFont="1" applyFill="1" applyBorder="1" applyAlignment="1">
      <alignment horizontal="right" vertical="center"/>
      <protection/>
    </xf>
    <xf numFmtId="0" fontId="86" fillId="26" borderId="21" xfId="136" applyFont="1" applyFill="1" applyBorder="1" applyAlignment="1">
      <alignment horizontal="left" vertical="center"/>
      <protection/>
    </xf>
    <xf numFmtId="0" fontId="0" fillId="26" borderId="22" xfId="136" applyFill="1" applyBorder="1">
      <alignment/>
      <protection/>
    </xf>
    <xf numFmtId="0" fontId="85" fillId="26" borderId="23" xfId="136" applyFont="1" applyFill="1" applyBorder="1" applyAlignment="1">
      <alignment horizontal="right" vertical="center"/>
      <protection/>
    </xf>
    <xf numFmtId="0" fontId="81" fillId="0" borderId="0" xfId="138" applyAlignment="1">
      <alignment horizontal="center"/>
      <protection/>
    </xf>
    <xf numFmtId="0" fontId="60" fillId="24" borderId="0" xfId="136" applyFont="1" applyFill="1">
      <alignment/>
      <protection/>
    </xf>
    <xf numFmtId="166" fontId="0" fillId="0" borderId="0" xfId="136" applyNumberFormat="1">
      <alignment/>
      <protection/>
    </xf>
    <xf numFmtId="168" fontId="57" fillId="0" borderId="0" xfId="136" applyNumberFormat="1" applyFont="1" applyFill="1">
      <alignment/>
      <protection/>
    </xf>
    <xf numFmtId="0" fontId="81" fillId="0" borderId="0" xfId="138" applyFill="1" applyAlignment="1">
      <alignment horizontal="center"/>
      <protection/>
    </xf>
    <xf numFmtId="0" fontId="0" fillId="0" borderId="0" xfId="136" applyFont="1" applyFill="1">
      <alignment/>
      <protection/>
    </xf>
    <xf numFmtId="0" fontId="0" fillId="0" borderId="0" xfId="136" applyFont="1" applyFill="1" applyAlignment="1">
      <alignment horizontal="right"/>
      <protection/>
    </xf>
    <xf numFmtId="0" fontId="57" fillId="0" borderId="0" xfId="136" applyFont="1" applyFill="1" applyAlignment="1">
      <alignment wrapText="1"/>
      <protection/>
    </xf>
    <xf numFmtId="0" fontId="28" fillId="0" borderId="0" xfId="136" applyFont="1">
      <alignment/>
      <protection/>
    </xf>
    <xf numFmtId="165" fontId="0" fillId="0" borderId="0" xfId="136" applyNumberFormat="1">
      <alignment/>
      <protection/>
    </xf>
    <xf numFmtId="165" fontId="0" fillId="0" borderId="0" xfId="136" applyNumberFormat="1" applyAlignment="1">
      <alignment horizontal="center"/>
      <protection/>
    </xf>
    <xf numFmtId="2" fontId="0" fillId="0" borderId="0" xfId="136" applyNumberFormat="1" applyAlignment="1">
      <alignment horizontal="center"/>
      <protection/>
    </xf>
    <xf numFmtId="2" fontId="0" fillId="27" borderId="0" xfId="136" applyNumberFormat="1" applyFill="1">
      <alignment/>
      <protection/>
    </xf>
    <xf numFmtId="0" fontId="0" fillId="0" borderId="0" xfId="136" applyAlignment="1">
      <alignment horizontal="center"/>
      <protection/>
    </xf>
    <xf numFmtId="2" fontId="0" fillId="0" borderId="0" xfId="136" applyNumberFormat="1" applyFill="1" applyAlignment="1">
      <alignment horizontal="center"/>
      <protection/>
    </xf>
    <xf numFmtId="9" fontId="0" fillId="0" borderId="0" xfId="136" applyNumberFormat="1">
      <alignment/>
      <protection/>
    </xf>
    <xf numFmtId="2" fontId="0" fillId="20" borderId="0" xfId="136" applyNumberFormat="1" applyFill="1">
      <alignment/>
      <protection/>
    </xf>
    <xf numFmtId="0" fontId="57" fillId="0" borderId="0" xfId="136" applyFont="1" applyAlignment="1">
      <alignment horizontal="left" vertical="top" wrapText="1"/>
      <protection/>
    </xf>
    <xf numFmtId="0" fontId="5" fillId="0" borderId="0" xfId="159" applyFont="1">
      <alignment/>
      <protection/>
    </xf>
    <xf numFmtId="2" fontId="0" fillId="0" borderId="24" xfId="136" applyNumberFormat="1" applyBorder="1">
      <alignment/>
      <protection/>
    </xf>
    <xf numFmtId="0" fontId="57" fillId="0" borderId="25" xfId="136" applyFont="1" applyBorder="1">
      <alignment/>
      <protection/>
    </xf>
    <xf numFmtId="169" fontId="0" fillId="0" borderId="0" xfId="136" applyNumberFormat="1">
      <alignment/>
      <protection/>
    </xf>
    <xf numFmtId="1" fontId="0" fillId="0" borderId="0" xfId="136" applyNumberFormat="1" applyFont="1">
      <alignment/>
      <protection/>
    </xf>
    <xf numFmtId="0" fontId="5" fillId="0" borderId="0" xfId="136" applyFont="1">
      <alignment/>
      <protection/>
    </xf>
    <xf numFmtId="9" fontId="0" fillId="0" borderId="0" xfId="165" applyFont="1" applyAlignment="1">
      <alignment/>
    </xf>
    <xf numFmtId="1" fontId="57" fillId="0" borderId="0" xfId="136" applyNumberFormat="1" applyFont="1" applyFill="1">
      <alignment/>
      <protection/>
    </xf>
    <xf numFmtId="1" fontId="57" fillId="0" borderId="0" xfId="136" applyNumberFormat="1" applyFont="1">
      <alignment/>
      <protection/>
    </xf>
    <xf numFmtId="2" fontId="0" fillId="0" borderId="0" xfId="136" applyNumberFormat="1" applyFont="1">
      <alignment/>
      <protection/>
    </xf>
    <xf numFmtId="9" fontId="0" fillId="0" borderId="0" xfId="165" applyFont="1" applyAlignment="1">
      <alignment/>
    </xf>
    <xf numFmtId="2" fontId="0" fillId="0" borderId="0" xfId="136" applyNumberFormat="1" applyFont="1" applyFill="1">
      <alignment/>
      <protection/>
    </xf>
    <xf numFmtId="2" fontId="57" fillId="0" borderId="0" xfId="136" applyNumberFormat="1" applyFont="1">
      <alignment/>
      <protection/>
    </xf>
    <xf numFmtId="2" fontId="57" fillId="0" borderId="0" xfId="136" applyNumberFormat="1" applyFont="1" applyFill="1">
      <alignment/>
      <protection/>
    </xf>
    <xf numFmtId="0" fontId="58" fillId="24" borderId="0" xfId="136" applyFont="1" applyFill="1" applyAlignment="1">
      <alignment wrapText="1"/>
      <protection/>
    </xf>
    <xf numFmtId="0" fontId="0" fillId="0" borderId="0" xfId="136" applyAlignment="1">
      <alignment wrapText="1"/>
      <protection/>
    </xf>
    <xf numFmtId="0" fontId="58" fillId="0" borderId="0" xfId="0" applyFont="1" applyAlignment="1">
      <alignment/>
    </xf>
    <xf numFmtId="168" fontId="0" fillId="0" borderId="0" xfId="0" applyNumberFormat="1" applyAlignment="1">
      <alignment/>
    </xf>
    <xf numFmtId="0" fontId="57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58" fillId="24" borderId="0" xfId="0" applyFont="1" applyFill="1" applyAlignment="1">
      <alignment/>
    </xf>
    <xf numFmtId="164" fontId="0" fillId="0" borderId="0" xfId="0" applyNumberFormat="1" applyAlignment="1">
      <alignment/>
    </xf>
    <xf numFmtId="0" fontId="60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172" applyFont="1" applyAlignment="1">
      <alignment/>
    </xf>
    <xf numFmtId="9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7" fillId="0" borderId="0" xfId="0" applyFont="1" applyAlignment="1">
      <alignment/>
    </xf>
    <xf numFmtId="0" fontId="0" fillId="0" borderId="0" xfId="0" applyAlignment="1">
      <alignment horizontal="right"/>
    </xf>
    <xf numFmtId="0" fontId="84" fillId="0" borderId="0" xfId="0" applyFont="1" applyAlignment="1">
      <alignment/>
    </xf>
    <xf numFmtId="0" fontId="58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58" fillId="0" borderId="0" xfId="136" applyFont="1">
      <alignment/>
      <protection/>
    </xf>
    <xf numFmtId="168" fontId="0" fillId="0" borderId="0" xfId="136" applyNumberFormat="1">
      <alignment/>
      <protection/>
    </xf>
    <xf numFmtId="0" fontId="57" fillId="0" borderId="0" xfId="136" applyNumberFormat="1" applyFont="1" applyAlignment="1">
      <alignment horizontal="right"/>
      <protection/>
    </xf>
    <xf numFmtId="168" fontId="28" fillId="0" borderId="0" xfId="136" applyNumberFormat="1" applyFont="1">
      <alignment/>
      <protection/>
    </xf>
    <xf numFmtId="0" fontId="58" fillId="24" borderId="0" xfId="136" applyFont="1" applyFill="1" applyAlignment="1">
      <alignment horizontal="left"/>
      <protection/>
    </xf>
    <xf numFmtId="3" fontId="0" fillId="0" borderId="0" xfId="136" applyNumberFormat="1">
      <alignment/>
      <protection/>
    </xf>
    <xf numFmtId="0" fontId="8" fillId="24" borderId="0" xfId="136" applyFont="1" applyFill="1">
      <alignment/>
      <protection/>
    </xf>
    <xf numFmtId="1" fontId="0" fillId="0" borderId="0" xfId="136" applyNumberFormat="1" applyFill="1" applyAlignment="1">
      <alignment horizontal="center"/>
      <protection/>
    </xf>
    <xf numFmtId="1" fontId="0" fillId="20" borderId="0" xfId="136" applyNumberFormat="1" applyFill="1" applyAlignment="1">
      <alignment horizontal="center"/>
      <protection/>
    </xf>
    <xf numFmtId="0" fontId="57" fillId="20" borderId="0" xfId="136" applyFont="1" applyFill="1">
      <alignment/>
      <protection/>
    </xf>
    <xf numFmtId="1" fontId="0" fillId="28" borderId="0" xfId="136" applyNumberFormat="1" applyFill="1" applyAlignment="1">
      <alignment horizontal="center"/>
      <protection/>
    </xf>
    <xf numFmtId="0" fontId="57" fillId="28" borderId="0" xfId="136" applyFont="1" applyFill="1">
      <alignment/>
      <protection/>
    </xf>
    <xf numFmtId="1" fontId="57" fillId="20" borderId="0" xfId="136" applyNumberFormat="1" applyFont="1" applyFill="1">
      <alignment/>
      <protection/>
    </xf>
    <xf numFmtId="1" fontId="0" fillId="20" borderId="0" xfId="136" applyNumberFormat="1" applyFill="1">
      <alignment/>
      <protection/>
    </xf>
    <xf numFmtId="0" fontId="57" fillId="20" borderId="26" xfId="136" applyFont="1" applyFill="1" applyBorder="1">
      <alignment/>
      <protection/>
    </xf>
    <xf numFmtId="0" fontId="57" fillId="20" borderId="27" xfId="136" applyFont="1" applyFill="1" applyBorder="1">
      <alignment/>
      <protection/>
    </xf>
    <xf numFmtId="0" fontId="57" fillId="20" borderId="28" xfId="136" applyFont="1" applyFill="1" applyBorder="1">
      <alignment/>
      <protection/>
    </xf>
    <xf numFmtId="0" fontId="0" fillId="20" borderId="28" xfId="136" applyFill="1" applyBorder="1">
      <alignment/>
      <protection/>
    </xf>
    <xf numFmtId="0" fontId="0" fillId="28" borderId="28" xfId="136" applyFill="1" applyBorder="1">
      <alignment/>
      <protection/>
    </xf>
    <xf numFmtId="0" fontId="0" fillId="20" borderId="29" xfId="136" applyFill="1" applyBorder="1">
      <alignment/>
      <protection/>
    </xf>
    <xf numFmtId="0" fontId="0" fillId="20" borderId="30" xfId="136" applyFill="1" applyBorder="1">
      <alignment/>
      <protection/>
    </xf>
    <xf numFmtId="0" fontId="57" fillId="20" borderId="30" xfId="136" applyFont="1" applyFill="1" applyBorder="1">
      <alignment/>
      <protection/>
    </xf>
    <xf numFmtId="0" fontId="0" fillId="20" borderId="31" xfId="136" applyFill="1" applyBorder="1">
      <alignment/>
      <protection/>
    </xf>
    <xf numFmtId="0" fontId="0" fillId="28" borderId="29" xfId="136" applyFill="1" applyBorder="1">
      <alignment/>
      <protection/>
    </xf>
    <xf numFmtId="0" fontId="0" fillId="28" borderId="30" xfId="136" applyFill="1" applyBorder="1">
      <alignment/>
      <protection/>
    </xf>
    <xf numFmtId="0" fontId="57" fillId="28" borderId="30" xfId="136" applyFont="1" applyFill="1" applyBorder="1">
      <alignment/>
      <protection/>
    </xf>
    <xf numFmtId="0" fontId="0" fillId="28" borderId="31" xfId="136" applyFill="1" applyBorder="1">
      <alignment/>
      <protection/>
    </xf>
    <xf numFmtId="0" fontId="60" fillId="24" borderId="0" xfId="136" applyFont="1" applyFill="1" applyAlignment="1">
      <alignment horizontal="left"/>
      <protection/>
    </xf>
    <xf numFmtId="3" fontId="58" fillId="0" borderId="0" xfId="136" applyNumberFormat="1" applyFont="1">
      <alignment/>
      <protection/>
    </xf>
    <xf numFmtId="1" fontId="0" fillId="20" borderId="0" xfId="136" applyNumberFormat="1" applyFont="1" applyFill="1" applyAlignment="1">
      <alignment horizontal="center"/>
      <protection/>
    </xf>
    <xf numFmtId="2" fontId="0" fillId="29" borderId="0" xfId="136" applyNumberFormat="1" applyFill="1">
      <alignment/>
      <protection/>
    </xf>
    <xf numFmtId="2" fontId="0" fillId="20" borderId="0" xfId="136" applyNumberFormat="1" applyFont="1" applyFill="1">
      <alignment/>
      <protection/>
    </xf>
    <xf numFmtId="0" fontId="57" fillId="29" borderId="32" xfId="136" applyFont="1" applyFill="1" applyBorder="1">
      <alignment/>
      <protection/>
    </xf>
    <xf numFmtId="0" fontId="57" fillId="28" borderId="0" xfId="136" applyFont="1" applyFill="1" applyBorder="1">
      <alignment/>
      <protection/>
    </xf>
    <xf numFmtId="0" fontId="57" fillId="28" borderId="26" xfId="136" applyFont="1" applyFill="1" applyBorder="1">
      <alignment/>
      <protection/>
    </xf>
    <xf numFmtId="0" fontId="57" fillId="28" borderId="27" xfId="136" applyFont="1" applyFill="1" applyBorder="1">
      <alignment/>
      <protection/>
    </xf>
    <xf numFmtId="0" fontId="0" fillId="29" borderId="33" xfId="136" applyFill="1" applyBorder="1">
      <alignment/>
      <protection/>
    </xf>
    <xf numFmtId="0" fontId="0" fillId="28" borderId="0" xfId="136" applyFill="1" applyBorder="1">
      <alignment/>
      <protection/>
    </xf>
    <xf numFmtId="167" fontId="0" fillId="0" borderId="0" xfId="136" applyNumberFormat="1">
      <alignment/>
      <protection/>
    </xf>
    <xf numFmtId="1" fontId="0" fillId="0" borderId="0" xfId="136" applyNumberFormat="1" applyFont="1" applyFill="1" applyBorder="1" applyAlignment="1" applyProtection="1">
      <alignment vertical="top"/>
      <protection/>
    </xf>
    <xf numFmtId="173" fontId="0" fillId="0" borderId="0" xfId="136" applyNumberFormat="1" applyFont="1" applyFill="1" applyBorder="1" applyAlignment="1" applyProtection="1">
      <alignment horizontal="right" vertical="top"/>
      <protection/>
    </xf>
    <xf numFmtId="1" fontId="0" fillId="0" borderId="0" xfId="136" applyNumberFormat="1" applyFont="1" applyFill="1" applyBorder="1" applyAlignment="1" applyProtection="1">
      <alignment horizontal="right" vertical="top"/>
      <protection/>
    </xf>
    <xf numFmtId="164" fontId="0" fillId="0" borderId="0" xfId="136" applyNumberFormat="1" applyFont="1" applyFill="1" applyBorder="1" applyAlignment="1">
      <alignment vertical="top"/>
      <protection/>
    </xf>
    <xf numFmtId="164" fontId="84" fillId="0" borderId="0" xfId="136" applyNumberFormat="1" applyFont="1" applyFill="1" applyBorder="1" applyAlignment="1">
      <alignment vertical="top"/>
      <protection/>
    </xf>
    <xf numFmtId="0" fontId="57" fillId="0" borderId="0" xfId="136" applyFont="1" applyAlignment="1">
      <alignment wrapText="1"/>
      <protection/>
    </xf>
    <xf numFmtId="3" fontId="0" fillId="0" borderId="0" xfId="136" applyNumberFormat="1" applyFont="1" applyBorder="1" applyAlignment="1">
      <alignment vertical="top"/>
      <protection/>
    </xf>
    <xf numFmtId="0" fontId="69" fillId="0" borderId="0" xfId="136" applyFont="1">
      <alignment/>
      <protection/>
    </xf>
    <xf numFmtId="171" fontId="0" fillId="0" borderId="0" xfId="136" applyNumberFormat="1">
      <alignment/>
      <protection/>
    </xf>
    <xf numFmtId="0" fontId="57" fillId="0" borderId="0" xfId="136" applyFont="1" applyAlignment="1">
      <alignment horizontal="center" wrapText="1"/>
      <protection/>
    </xf>
    <xf numFmtId="0" fontId="0" fillId="24" borderId="0" xfId="136" applyFill="1">
      <alignment/>
      <protection/>
    </xf>
    <xf numFmtId="165" fontId="28" fillId="0" borderId="0" xfId="136" applyNumberFormat="1" applyFont="1" applyBorder="1">
      <alignment/>
      <protection/>
    </xf>
    <xf numFmtId="165" fontId="0" fillId="0" borderId="0" xfId="136" applyNumberFormat="1" applyFont="1" applyBorder="1">
      <alignment/>
      <protection/>
    </xf>
    <xf numFmtId="0" fontId="0" fillId="0" borderId="0" xfId="136" applyFont="1" applyBorder="1" applyAlignment="1">
      <alignment horizontal="right"/>
      <protection/>
    </xf>
    <xf numFmtId="0" fontId="0" fillId="0" borderId="0" xfId="136" applyFont="1" applyBorder="1">
      <alignment/>
      <protection/>
    </xf>
    <xf numFmtId="0" fontId="0" fillId="0" borderId="0" xfId="136" applyFill="1" applyBorder="1">
      <alignment/>
      <protection/>
    </xf>
    <xf numFmtId="164" fontId="0" fillId="0" borderId="0" xfId="136" applyNumberFormat="1" applyFont="1" applyBorder="1">
      <alignment/>
      <protection/>
    </xf>
    <xf numFmtId="164" fontId="0" fillId="0" borderId="0" xfId="141" applyNumberFormat="1" applyFont="1" applyFill="1" applyBorder="1">
      <alignment/>
      <protection/>
    </xf>
    <xf numFmtId="164" fontId="0" fillId="0" borderId="0" xfId="141" applyNumberFormat="1" applyFont="1" applyBorder="1">
      <alignment/>
      <protection/>
    </xf>
    <xf numFmtId="0" fontId="0" fillId="0" borderId="0" xfId="141" applyFont="1" applyFill="1" applyBorder="1" applyAlignment="1" quotePrefix="1">
      <alignment horizontal="left"/>
      <protection/>
    </xf>
    <xf numFmtId="0" fontId="0" fillId="0" borderId="0" xfId="141" applyFont="1" applyBorder="1" applyAlignment="1">
      <alignment horizontal="left"/>
      <protection/>
    </xf>
    <xf numFmtId="0" fontId="0" fillId="0" borderId="0" xfId="141" applyFont="1" applyFill="1" applyBorder="1" applyAlignment="1">
      <alignment horizontal="left"/>
      <protection/>
    </xf>
    <xf numFmtId="0" fontId="70" fillId="0" borderId="0" xfId="136" applyFont="1" applyFill="1">
      <alignment/>
      <protection/>
    </xf>
    <xf numFmtId="0" fontId="70" fillId="0" borderId="0" xfId="136" applyFont="1" applyFill="1" applyBorder="1">
      <alignment/>
      <protection/>
    </xf>
    <xf numFmtId="0" fontId="57" fillId="0" borderId="0" xfId="136" applyFont="1" applyFill="1" applyBorder="1" applyAlignment="1">
      <alignment/>
      <protection/>
    </xf>
    <xf numFmtId="0" fontId="70" fillId="0" borderId="16" xfId="136" applyFont="1" applyFill="1" applyBorder="1">
      <alignment/>
      <protection/>
    </xf>
    <xf numFmtId="2" fontId="71" fillId="0" borderId="14" xfId="136" applyNumberFormat="1" applyFont="1" applyFill="1" applyBorder="1">
      <alignment/>
      <protection/>
    </xf>
    <xf numFmtId="164" fontId="71" fillId="0" borderId="14" xfId="136" applyNumberFormat="1" applyFont="1" applyFill="1" applyBorder="1">
      <alignment/>
      <protection/>
    </xf>
    <xf numFmtId="0" fontId="71" fillId="0" borderId="34" xfId="136" applyFont="1" applyFill="1" applyBorder="1">
      <alignment/>
      <protection/>
    </xf>
    <xf numFmtId="164" fontId="70" fillId="0" borderId="0" xfId="136" applyNumberFormat="1" applyFont="1" applyFill="1" applyBorder="1">
      <alignment/>
      <protection/>
    </xf>
    <xf numFmtId="0" fontId="70" fillId="0" borderId="15" xfId="136" applyFont="1" applyFill="1" applyBorder="1">
      <alignment/>
      <protection/>
    </xf>
    <xf numFmtId="0" fontId="71" fillId="0" borderId="35" xfId="136" applyFont="1" applyFill="1" applyBorder="1">
      <alignment/>
      <protection/>
    </xf>
    <xf numFmtId="0" fontId="70" fillId="0" borderId="36" xfId="136" applyFont="1" applyFill="1" applyBorder="1">
      <alignment/>
      <protection/>
    </xf>
    <xf numFmtId="0" fontId="71" fillId="0" borderId="0" xfId="136" applyFont="1" applyFill="1">
      <alignment/>
      <protection/>
    </xf>
    <xf numFmtId="0" fontId="60" fillId="0" borderId="0" xfId="136" applyFont="1" applyFill="1">
      <alignment/>
      <protection/>
    </xf>
    <xf numFmtId="0" fontId="0" fillId="25" borderId="0" xfId="136" applyFill="1">
      <alignment/>
      <protection/>
    </xf>
    <xf numFmtId="0" fontId="0" fillId="0" borderId="0" xfId="136" applyNumberFormat="1" applyFont="1">
      <alignment/>
      <protection/>
    </xf>
    <xf numFmtId="3" fontId="0" fillId="0" borderId="0" xfId="136" applyNumberFormat="1" applyBorder="1" applyAlignment="1">
      <alignment horizontal="right"/>
      <protection/>
    </xf>
    <xf numFmtId="3" fontId="0" fillId="0" borderId="0" xfId="136" applyNumberFormat="1" applyBorder="1">
      <alignment/>
      <protection/>
    </xf>
    <xf numFmtId="3" fontId="57" fillId="0" borderId="0" xfId="136" applyNumberFormat="1" applyFont="1">
      <alignment/>
      <protection/>
    </xf>
    <xf numFmtId="174" fontId="0" fillId="0" borderId="0" xfId="136" applyNumberFormat="1" applyBorder="1">
      <alignment/>
      <protection/>
    </xf>
    <xf numFmtId="174" fontId="0" fillId="0" borderId="0" xfId="136" applyNumberFormat="1" applyFill="1" applyBorder="1">
      <alignment/>
      <protection/>
    </xf>
    <xf numFmtId="49" fontId="0" fillId="0" borderId="0" xfId="136" applyNumberFormat="1" applyFill="1" applyBorder="1" applyAlignment="1">
      <alignment horizontal="left"/>
      <protection/>
    </xf>
    <xf numFmtId="9" fontId="57" fillId="0" borderId="0" xfId="165" applyFont="1" applyAlignment="1">
      <alignment/>
    </xf>
    <xf numFmtId="49" fontId="0" fillId="0" borderId="0" xfId="136" applyNumberFormat="1" applyFont="1" applyFill="1" applyBorder="1" applyAlignment="1">
      <alignment horizontal="left"/>
      <protection/>
    </xf>
    <xf numFmtId="0" fontId="0" fillId="0" borderId="0" xfId="136" applyFill="1" applyBorder="1" applyAlignment="1">
      <alignment horizontal="left"/>
      <protection/>
    </xf>
    <xf numFmtId="0" fontId="0" fillId="0" borderId="0" xfId="136" applyBorder="1" applyAlignment="1">
      <alignment horizontal="left"/>
      <protection/>
    </xf>
    <xf numFmtId="0" fontId="0" fillId="0" borderId="0" xfId="136" applyFont="1" applyBorder="1" applyAlignment="1">
      <alignment horizontal="left"/>
      <protection/>
    </xf>
    <xf numFmtId="0" fontId="0" fillId="0" borderId="0" xfId="136" applyFont="1" applyAlignment="1">
      <alignment horizontal="left"/>
      <protection/>
    </xf>
    <xf numFmtId="0" fontId="0" fillId="0" borderId="37" xfId="136" applyBorder="1" applyAlignment="1">
      <alignment horizontal="right" wrapText="1"/>
      <protection/>
    </xf>
    <xf numFmtId="0" fontId="0" fillId="0" borderId="14" xfId="136" applyBorder="1" applyAlignment="1">
      <alignment horizontal="right" wrapText="1"/>
      <protection/>
    </xf>
    <xf numFmtId="0" fontId="0" fillId="0" borderId="14" xfId="136" applyBorder="1" applyAlignment="1">
      <alignment horizontal="right"/>
      <protection/>
    </xf>
    <xf numFmtId="0" fontId="0" fillId="0" borderId="0" xfId="136" applyFill="1" applyAlignment="1">
      <alignment horizontal="left"/>
      <protection/>
    </xf>
    <xf numFmtId="0" fontId="0" fillId="0" borderId="0" xfId="136" applyFont="1" applyFill="1" applyAlignment="1">
      <alignment horizontal="left"/>
      <protection/>
    </xf>
    <xf numFmtId="9" fontId="0" fillId="0" borderId="14" xfId="165" applyNumberFormat="1" applyFont="1" applyFill="1" applyBorder="1" applyAlignment="1">
      <alignment/>
    </xf>
    <xf numFmtId="2" fontId="0" fillId="0" borderId="14" xfId="136" applyNumberFormat="1" applyBorder="1">
      <alignment/>
      <protection/>
    </xf>
    <xf numFmtId="0" fontId="57" fillId="0" borderId="14" xfId="136" applyFont="1" applyFill="1" applyBorder="1" applyAlignment="1">
      <alignment horizontal="left"/>
      <protection/>
    </xf>
    <xf numFmtId="9" fontId="0" fillId="0" borderId="0" xfId="165" applyNumberFormat="1" applyFont="1" applyFill="1" applyBorder="1" applyAlignment="1">
      <alignment/>
    </xf>
    <xf numFmtId="2" fontId="0" fillId="0" borderId="0" xfId="136" applyNumberFormat="1" applyBorder="1">
      <alignment/>
      <protection/>
    </xf>
    <xf numFmtId="9" fontId="0" fillId="0" borderId="0" xfId="165" applyFont="1" applyBorder="1" applyAlignment="1">
      <alignment/>
    </xf>
    <xf numFmtId="9" fontId="0" fillId="0" borderId="0" xfId="165" applyNumberFormat="1" applyFont="1" applyBorder="1" applyAlignment="1">
      <alignment/>
    </xf>
    <xf numFmtId="9" fontId="0" fillId="0" borderId="16" xfId="165" applyNumberFormat="1" applyFont="1" applyBorder="1" applyAlignment="1">
      <alignment/>
    </xf>
    <xf numFmtId="9" fontId="0" fillId="0" borderId="16" xfId="165" applyFont="1" applyBorder="1" applyAlignment="1">
      <alignment/>
    </xf>
    <xf numFmtId="0" fontId="57" fillId="0" borderId="16" xfId="136" applyFont="1" applyFill="1" applyBorder="1" applyAlignment="1">
      <alignment horizontal="left"/>
      <protection/>
    </xf>
    <xf numFmtId="0" fontId="57" fillId="0" borderId="35" xfId="136" applyFont="1" applyBorder="1">
      <alignment/>
      <protection/>
    </xf>
    <xf numFmtId="0" fontId="57" fillId="0" borderId="35" xfId="136" applyFont="1" applyFill="1" applyBorder="1" applyAlignment="1">
      <alignment horizontal="left"/>
      <protection/>
    </xf>
    <xf numFmtId="0" fontId="60" fillId="0" borderId="0" xfId="136" applyFont="1" applyFill="1" applyAlignment="1">
      <alignment horizontal="left"/>
      <protection/>
    </xf>
    <xf numFmtId="0" fontId="79" fillId="0" borderId="0" xfId="139">
      <alignment/>
      <protection/>
    </xf>
    <xf numFmtId="0" fontId="79" fillId="0" borderId="0" xfId="139" applyFill="1" applyAlignment="1">
      <alignment vertical="center"/>
      <protection/>
    </xf>
    <xf numFmtId="0" fontId="79" fillId="0" borderId="0" xfId="139" applyFont="1" applyFill="1" applyAlignment="1">
      <alignment vertical="center"/>
      <protection/>
    </xf>
    <xf numFmtId="1" fontId="79" fillId="0" borderId="0" xfId="139" applyNumberFormat="1">
      <alignment/>
      <protection/>
    </xf>
    <xf numFmtId="4" fontId="79" fillId="0" borderId="38" xfId="90" applyNumberFormat="1" applyFont="1" applyFill="1" applyBorder="1" applyAlignment="1">
      <alignment horizontal="left" vertical="center" indent="1"/>
    </xf>
    <xf numFmtId="9" fontId="79" fillId="0" borderId="0" xfId="167" applyFont="1" applyAlignment="1">
      <alignment/>
    </xf>
    <xf numFmtId="0" fontId="79" fillId="0" borderId="0" xfId="139" applyFill="1" applyBorder="1" applyAlignment="1">
      <alignment horizontal="left" vertical="center" indent="1"/>
      <protection/>
    </xf>
    <xf numFmtId="0" fontId="79" fillId="0" borderId="38" xfId="139" applyFill="1" applyBorder="1" applyAlignment="1">
      <alignment horizontal="left" vertical="center" indent="1"/>
      <protection/>
    </xf>
    <xf numFmtId="0" fontId="79" fillId="0" borderId="0" xfId="139" applyFill="1" applyBorder="1" applyAlignment="1">
      <alignment horizontal="left" vertical="top" wrapText="1"/>
      <protection/>
    </xf>
    <xf numFmtId="0" fontId="0" fillId="0" borderId="0" xfId="139" applyFont="1" applyFill="1" applyAlignment="1">
      <alignment vertical="center"/>
      <protection/>
    </xf>
    <xf numFmtId="0" fontId="72" fillId="0" borderId="0" xfId="182" applyFont="1" applyFill="1" applyAlignment="1">
      <alignment/>
    </xf>
    <xf numFmtId="0" fontId="88" fillId="0" borderId="0" xfId="139" applyFont="1">
      <alignment/>
      <protection/>
    </xf>
    <xf numFmtId="0" fontId="0" fillId="0" borderId="0" xfId="136" applyAlignment="1">
      <alignment horizontal="left"/>
      <protection/>
    </xf>
    <xf numFmtId="0" fontId="0" fillId="0" borderId="0" xfId="136" applyAlignment="1">
      <alignment horizontal="right"/>
      <protection/>
    </xf>
    <xf numFmtId="0" fontId="60" fillId="25" borderId="0" xfId="136" applyFont="1" applyFill="1">
      <alignment/>
      <protection/>
    </xf>
    <xf numFmtId="4" fontId="0" fillId="0" borderId="0" xfId="136" applyNumberFormat="1">
      <alignment/>
      <protection/>
    </xf>
    <xf numFmtId="2" fontId="58" fillId="0" borderId="0" xfId="136" applyNumberFormat="1" applyFont="1">
      <alignment/>
      <protection/>
    </xf>
    <xf numFmtId="167" fontId="0" fillId="0" borderId="0" xfId="136" applyNumberFormat="1" applyFill="1">
      <alignment/>
      <protection/>
    </xf>
    <xf numFmtId="167" fontId="57" fillId="0" borderId="0" xfId="136" applyNumberFormat="1" applyFont="1">
      <alignment/>
      <protection/>
    </xf>
    <xf numFmtId="0" fontId="61" fillId="0" borderId="0" xfId="136" applyFont="1">
      <alignment/>
      <protection/>
    </xf>
    <xf numFmtId="183" fontId="0" fillId="0" borderId="0" xfId="136" applyNumberFormat="1">
      <alignment/>
      <protection/>
    </xf>
    <xf numFmtId="1" fontId="0" fillId="0" borderId="0" xfId="136" applyNumberFormat="1" applyBorder="1">
      <alignment/>
      <protection/>
    </xf>
    <xf numFmtId="10" fontId="0" fillId="0" borderId="0" xfId="165" applyNumberFormat="1" applyFont="1" applyBorder="1" applyAlignment="1">
      <alignment/>
    </xf>
    <xf numFmtId="0" fontId="0" fillId="0" borderId="0" xfId="136" applyFill="1" applyBorder="1" applyAlignment="1">
      <alignment horizontal="right" wrapText="1"/>
      <protection/>
    </xf>
    <xf numFmtId="0" fontId="57" fillId="0" borderId="14" xfId="136" applyFont="1" applyBorder="1" applyAlignment="1">
      <alignment horizontal="right"/>
      <protection/>
    </xf>
    <xf numFmtId="0" fontId="0" fillId="0" borderId="14" xfId="136" applyFont="1" applyBorder="1" applyAlignment="1">
      <alignment horizontal="left"/>
      <protection/>
    </xf>
    <xf numFmtId="0" fontId="0" fillId="0" borderId="0" xfId="136" applyBorder="1" applyAlignment="1">
      <alignment/>
      <protection/>
    </xf>
    <xf numFmtId="0" fontId="0" fillId="0" borderId="0" xfId="136" applyFont="1" applyBorder="1" applyAlignment="1">
      <alignment/>
      <protection/>
    </xf>
    <xf numFmtId="1" fontId="5" fillId="0" borderId="0" xfId="136" applyNumberFormat="1" applyFont="1">
      <alignment/>
      <protection/>
    </xf>
    <xf numFmtId="0" fontId="5" fillId="0" borderId="0" xfId="152" applyFont="1" applyFill="1">
      <alignment/>
      <protection/>
    </xf>
    <xf numFmtId="1" fontId="5" fillId="0" borderId="14" xfId="152" applyNumberFormat="1" applyFont="1" applyFill="1" applyBorder="1">
      <alignment/>
      <protection/>
    </xf>
    <xf numFmtId="3" fontId="5" fillId="0" borderId="14" xfId="152" applyNumberFormat="1" applyFont="1" applyFill="1" applyBorder="1">
      <alignment/>
      <protection/>
    </xf>
    <xf numFmtId="0" fontId="5" fillId="0" borderId="14" xfId="152" applyFont="1" applyBorder="1">
      <alignment/>
      <protection/>
    </xf>
    <xf numFmtId="0" fontId="5" fillId="0" borderId="0" xfId="152" applyFont="1">
      <alignment/>
      <protection/>
    </xf>
    <xf numFmtId="1" fontId="5" fillId="0" borderId="0" xfId="152" applyNumberFormat="1" applyFont="1" applyFill="1" applyBorder="1">
      <alignment/>
      <protection/>
    </xf>
    <xf numFmtId="3" fontId="5" fillId="0" borderId="0" xfId="152" applyNumberFormat="1" applyFont="1" applyFill="1" applyBorder="1">
      <alignment/>
      <protection/>
    </xf>
    <xf numFmtId="0" fontId="5" fillId="0" borderId="0" xfId="152" applyFont="1" applyBorder="1">
      <alignment/>
      <protection/>
    </xf>
    <xf numFmtId="1" fontId="5" fillId="0" borderId="0" xfId="152" applyNumberFormat="1" applyFont="1">
      <alignment/>
      <protection/>
    </xf>
    <xf numFmtId="1" fontId="60" fillId="0" borderId="16" xfId="152" applyNumberFormat="1" applyFont="1" applyFill="1" applyBorder="1">
      <alignment/>
      <protection/>
    </xf>
    <xf numFmtId="3" fontId="60" fillId="0" borderId="16" xfId="152" applyNumberFormat="1" applyFont="1" applyFill="1" applyBorder="1">
      <alignment/>
      <protection/>
    </xf>
    <xf numFmtId="0" fontId="60" fillId="0" borderId="16" xfId="152" applyFont="1" applyBorder="1">
      <alignment/>
      <protection/>
    </xf>
    <xf numFmtId="0" fontId="5" fillId="0" borderId="35" xfId="152" applyFont="1" applyBorder="1">
      <alignment/>
      <protection/>
    </xf>
    <xf numFmtId="0" fontId="60" fillId="0" borderId="35" xfId="152" applyFont="1" applyBorder="1" applyAlignment="1">
      <alignment horizontal="left" vertical="center"/>
      <protection/>
    </xf>
    <xf numFmtId="3" fontId="5" fillId="0" borderId="0" xfId="152" applyNumberFormat="1" applyFont="1">
      <alignment/>
      <protection/>
    </xf>
    <xf numFmtId="169" fontId="5" fillId="0" borderId="0" xfId="167" applyNumberFormat="1" applyFont="1" applyAlignment="1">
      <alignment/>
    </xf>
    <xf numFmtId="3" fontId="5" fillId="0" borderId="14" xfId="152" applyNumberFormat="1" applyFont="1" applyBorder="1">
      <alignment/>
      <protection/>
    </xf>
    <xf numFmtId="3" fontId="5" fillId="0" borderId="0" xfId="152" applyNumberFormat="1" applyFont="1" applyBorder="1">
      <alignment/>
      <protection/>
    </xf>
    <xf numFmtId="3" fontId="60" fillId="0" borderId="16" xfId="152" applyNumberFormat="1" applyFont="1" applyBorder="1">
      <alignment/>
      <protection/>
    </xf>
    <xf numFmtId="0" fontId="60" fillId="0" borderId="16" xfId="152" applyFont="1" applyBorder="1" applyAlignment="1">
      <alignment horizontal="left" vertical="center"/>
      <protection/>
    </xf>
    <xf numFmtId="0" fontId="60" fillId="25" borderId="0" xfId="0" applyFont="1" applyFill="1" applyAlignment="1">
      <alignment/>
    </xf>
    <xf numFmtId="0" fontId="89" fillId="0" borderId="0" xfId="0" applyFont="1" applyAlignment="1">
      <alignment horizontal="left"/>
    </xf>
    <xf numFmtId="0" fontId="5" fillId="0" borderId="0" xfId="149" applyFont="1">
      <alignment/>
      <protection/>
    </xf>
    <xf numFmtId="1" fontId="5" fillId="0" borderId="0" xfId="149" applyNumberFormat="1" applyFont="1">
      <alignment/>
      <protection/>
    </xf>
    <xf numFmtId="1" fontId="5" fillId="0" borderId="14" xfId="152" applyNumberFormat="1" applyFont="1" applyBorder="1">
      <alignment/>
      <protection/>
    </xf>
    <xf numFmtId="0" fontId="5" fillId="0" borderId="14" xfId="152" applyNumberFormat="1" applyFont="1" applyBorder="1">
      <alignment/>
      <protection/>
    </xf>
    <xf numFmtId="1" fontId="5" fillId="0" borderId="0" xfId="152" applyNumberFormat="1" applyFont="1" applyBorder="1">
      <alignment/>
      <protection/>
    </xf>
    <xf numFmtId="0" fontId="5" fillId="0" borderId="0" xfId="152" applyNumberFormat="1" applyFont="1" applyBorder="1">
      <alignment/>
      <protection/>
    </xf>
    <xf numFmtId="0" fontId="5" fillId="0" borderId="0" xfId="167" applyNumberFormat="1" applyFont="1" applyBorder="1" applyAlignment="1">
      <alignment/>
    </xf>
    <xf numFmtId="1" fontId="90" fillId="0" borderId="0" xfId="167" applyNumberFormat="1" applyFont="1" applyAlignment="1">
      <alignment/>
    </xf>
    <xf numFmtId="1" fontId="60" fillId="0" borderId="16" xfId="152" applyNumberFormat="1" applyFont="1" applyBorder="1">
      <alignment/>
      <protection/>
    </xf>
    <xf numFmtId="0" fontId="60" fillId="0" borderId="16" xfId="167" applyNumberFormat="1" applyFont="1" applyBorder="1" applyAlignment="1">
      <alignment/>
    </xf>
    <xf numFmtId="0" fontId="91" fillId="0" borderId="0" xfId="152" applyFont="1">
      <alignment/>
      <protection/>
    </xf>
    <xf numFmtId="3" fontId="5" fillId="0" borderId="0" xfId="149" applyNumberFormat="1" applyFont="1">
      <alignment/>
      <protection/>
    </xf>
    <xf numFmtId="3" fontId="91" fillId="0" borderId="0" xfId="152" applyNumberFormat="1" applyFont="1">
      <alignment/>
      <protection/>
    </xf>
    <xf numFmtId="0" fontId="0" fillId="0" borderId="14" xfId="136" applyBorder="1" applyAlignment="1">
      <alignment horizontal="left"/>
      <protection/>
    </xf>
    <xf numFmtId="0" fontId="0" fillId="0" borderId="35" xfId="136" applyFont="1" applyBorder="1" applyAlignment="1">
      <alignment horizontal="center" vertical="center" wrapText="1"/>
      <protection/>
    </xf>
    <xf numFmtId="0" fontId="0" fillId="0" borderId="35" xfId="136" applyFill="1" applyBorder="1" applyAlignment="1">
      <alignment horizontal="center" vertical="center" wrapText="1"/>
      <protection/>
    </xf>
    <xf numFmtId="0" fontId="0" fillId="0" borderId="35" xfId="136" applyBorder="1" applyAlignment="1">
      <alignment horizontal="center" vertical="center" wrapText="1"/>
      <protection/>
    </xf>
    <xf numFmtId="0" fontId="0" fillId="0" borderId="35" xfId="136" applyBorder="1" applyAlignment="1">
      <alignment horizontal="left"/>
      <protection/>
    </xf>
    <xf numFmtId="9" fontId="0" fillId="0" borderId="0" xfId="167" applyFont="1" applyAlignment="1">
      <alignment horizontal="right"/>
    </xf>
    <xf numFmtId="0" fontId="89" fillId="0" borderId="0" xfId="136" applyFont="1" applyAlignment="1">
      <alignment horizontal="left"/>
      <protection/>
    </xf>
    <xf numFmtId="3" fontId="0" fillId="0" borderId="0" xfId="136" applyNumberFormat="1" applyBorder="1" applyAlignment="1">
      <alignment/>
      <protection/>
    </xf>
    <xf numFmtId="3" fontId="0" fillId="0" borderId="14" xfId="136" applyNumberFormat="1" applyBorder="1" applyAlignment="1">
      <alignment horizontal="right"/>
      <protection/>
    </xf>
    <xf numFmtId="3" fontId="0" fillId="0" borderId="14" xfId="136" applyNumberFormat="1" applyBorder="1">
      <alignment/>
      <protection/>
    </xf>
    <xf numFmtId="3" fontId="0" fillId="0" borderId="14" xfId="136" applyNumberFormat="1" applyBorder="1" applyAlignment="1">
      <alignment/>
      <protection/>
    </xf>
    <xf numFmtId="0" fontId="92" fillId="0" borderId="0" xfId="136" applyFont="1" applyAlignment="1">
      <alignment horizontal="left"/>
      <protection/>
    </xf>
    <xf numFmtId="3" fontId="0" fillId="0" borderId="16" xfId="136" applyNumberFormat="1" applyBorder="1">
      <alignment/>
      <protection/>
    </xf>
    <xf numFmtId="0" fontId="0" fillId="0" borderId="16" xfId="136" applyBorder="1" applyAlignment="1">
      <alignment horizontal="left"/>
      <protection/>
    </xf>
    <xf numFmtId="3" fontId="0" fillId="0" borderId="0" xfId="136" applyNumberFormat="1" applyAlignment="1">
      <alignment horizontal="right"/>
      <protection/>
    </xf>
    <xf numFmtId="0" fontId="93" fillId="0" borderId="0" xfId="136" applyFont="1" applyAlignment="1">
      <alignment horizontal="left"/>
      <protection/>
    </xf>
    <xf numFmtId="0" fontId="5" fillId="0" borderId="0" xfId="136" applyFont="1" applyAlignment="1">
      <alignment horizontal="right"/>
      <protection/>
    </xf>
    <xf numFmtId="43" fontId="0" fillId="0" borderId="0" xfId="136" applyNumberFormat="1">
      <alignment/>
      <protection/>
    </xf>
    <xf numFmtId="9" fontId="0" fillId="0" borderId="0" xfId="167" applyFont="1" applyAlignment="1">
      <alignment/>
    </xf>
    <xf numFmtId="3" fontId="0" fillId="0" borderId="16" xfId="136" applyNumberFormat="1" applyBorder="1" applyAlignment="1">
      <alignment horizontal="right"/>
      <protection/>
    </xf>
    <xf numFmtId="3" fontId="0" fillId="0" borderId="16" xfId="136" applyNumberFormat="1" applyBorder="1" applyAlignment="1">
      <alignment/>
      <protection/>
    </xf>
    <xf numFmtId="3" fontId="0" fillId="0" borderId="0" xfId="136" applyNumberFormat="1" applyFont="1" applyBorder="1">
      <alignment/>
      <protection/>
    </xf>
    <xf numFmtId="3" fontId="0" fillId="0" borderId="16" xfId="136" applyNumberFormat="1" applyFont="1" applyBorder="1">
      <alignment/>
      <protection/>
    </xf>
    <xf numFmtId="0" fontId="0" fillId="0" borderId="35" xfId="136" applyFont="1" applyBorder="1" applyAlignment="1">
      <alignment horizontal="right"/>
      <protection/>
    </xf>
    <xf numFmtId="0" fontId="0" fillId="0" borderId="35" xfId="136" applyBorder="1" applyAlignment="1">
      <alignment horizontal="center"/>
      <protection/>
    </xf>
    <xf numFmtId="0" fontId="0" fillId="0" borderId="37" xfId="136" applyBorder="1" applyAlignment="1">
      <alignment horizontal="left"/>
      <protection/>
    </xf>
    <xf numFmtId="0" fontId="71" fillId="0" borderId="0" xfId="136" applyFont="1">
      <alignment/>
      <protection/>
    </xf>
    <xf numFmtId="175" fontId="79" fillId="0" borderId="0" xfId="139" applyNumberFormat="1">
      <alignment/>
      <protection/>
    </xf>
    <xf numFmtId="9" fontId="79" fillId="0" borderId="0" xfId="167" applyFont="1" applyAlignment="1">
      <alignment horizontal="right"/>
    </xf>
    <xf numFmtId="0" fontId="89" fillId="0" borderId="0" xfId="139" applyFont="1">
      <alignment/>
      <protection/>
    </xf>
    <xf numFmtId="0" fontId="0" fillId="0" borderId="0" xfId="141" applyAlignment="1">
      <alignment horizontal="right"/>
      <protection/>
    </xf>
    <xf numFmtId="0" fontId="89" fillId="25" borderId="0" xfId="139" applyFont="1" applyFill="1" applyAlignment="1">
      <alignment horizontal="left"/>
      <protection/>
    </xf>
    <xf numFmtId="3" fontId="79" fillId="0" borderId="16" xfId="139" applyNumberFormat="1" applyBorder="1" applyAlignment="1">
      <alignment horizontal="right"/>
      <protection/>
    </xf>
    <xf numFmtId="3" fontId="79" fillId="0" borderId="16" xfId="139" applyNumberFormat="1" applyBorder="1" applyAlignment="1">
      <alignment/>
      <protection/>
    </xf>
    <xf numFmtId="0" fontId="0" fillId="0" borderId="0" xfId="141" applyAlignment="1">
      <alignment horizontal="left"/>
      <protection/>
    </xf>
    <xf numFmtId="175" fontId="79" fillId="0" borderId="0" xfId="90" applyNumberFormat="1" applyFont="1" applyBorder="1" applyAlignment="1">
      <alignment/>
    </xf>
    <xf numFmtId="3" fontId="79" fillId="0" borderId="14" xfId="139" applyNumberFormat="1" applyBorder="1" applyAlignment="1">
      <alignment horizontal="right"/>
      <protection/>
    </xf>
    <xf numFmtId="3" fontId="79" fillId="0" borderId="14" xfId="139" applyNumberFormat="1" applyBorder="1" applyAlignment="1">
      <alignment/>
      <protection/>
    </xf>
    <xf numFmtId="0" fontId="79" fillId="0" borderId="14" xfId="139" applyBorder="1" applyAlignment="1">
      <alignment horizontal="left"/>
      <protection/>
    </xf>
    <xf numFmtId="3" fontId="79" fillId="0" borderId="0" xfId="139" applyNumberFormat="1" applyFont="1" applyBorder="1">
      <alignment/>
      <protection/>
    </xf>
    <xf numFmtId="0" fontId="79" fillId="0" borderId="0" xfId="139" applyBorder="1" applyAlignment="1">
      <alignment horizontal="left"/>
      <protection/>
    </xf>
    <xf numFmtId="0" fontId="79" fillId="0" borderId="0" xfId="139" applyFill="1" applyBorder="1" applyAlignment="1">
      <alignment horizontal="left"/>
      <protection/>
    </xf>
    <xf numFmtId="0" fontId="79" fillId="0" borderId="0" xfId="139" applyBorder="1">
      <alignment/>
      <protection/>
    </xf>
    <xf numFmtId="3" fontId="79" fillId="0" borderId="16" xfId="139" applyNumberFormat="1" applyFont="1" applyBorder="1">
      <alignment/>
      <protection/>
    </xf>
    <xf numFmtId="0" fontId="79" fillId="0" borderId="16" xfId="139" applyBorder="1" applyAlignment="1">
      <alignment horizontal="left"/>
      <protection/>
    </xf>
    <xf numFmtId="0" fontId="0" fillId="0" borderId="35" xfId="139" applyFont="1" applyBorder="1" applyAlignment="1">
      <alignment horizontal="right"/>
      <protection/>
    </xf>
    <xf numFmtId="0" fontId="79" fillId="0" borderId="35" xfId="139" applyBorder="1" applyAlignment="1">
      <alignment horizontal="center"/>
      <protection/>
    </xf>
    <xf numFmtId="0" fontId="79" fillId="0" borderId="35" xfId="139" applyBorder="1" applyAlignment="1">
      <alignment horizontal="left"/>
      <protection/>
    </xf>
    <xf numFmtId="0" fontId="0" fillId="0" borderId="37" xfId="141" applyBorder="1" applyAlignment="1">
      <alignment horizontal="left"/>
      <protection/>
    </xf>
    <xf numFmtId="0" fontId="58" fillId="0" borderId="0" xfId="141" applyFont="1" applyAlignment="1">
      <alignment horizontal="right"/>
      <protection/>
    </xf>
    <xf numFmtId="0" fontId="88" fillId="0" borderId="0" xfId="141" applyFont="1" applyAlignment="1">
      <alignment horizontal="left"/>
      <protection/>
    </xf>
    <xf numFmtId="164" fontId="0" fillId="0" borderId="0" xfId="136" applyNumberFormat="1" applyBorder="1" applyAlignment="1">
      <alignment horizontal="right" vertical="center" wrapText="1"/>
      <protection/>
    </xf>
    <xf numFmtId="164" fontId="0" fillId="0" borderId="0" xfId="136" applyNumberFormat="1" applyFill="1" applyBorder="1" applyAlignment="1">
      <alignment horizontal="right" vertical="center" wrapText="1"/>
      <protection/>
    </xf>
    <xf numFmtId="0" fontId="0" fillId="0" borderId="0" xfId="136" applyBorder="1" applyAlignment="1">
      <alignment horizontal="right" vertical="center" wrapText="1"/>
      <protection/>
    </xf>
    <xf numFmtId="0" fontId="0" fillId="0" borderId="0" xfId="136" applyFont="1" applyFill="1" applyBorder="1" applyAlignment="1">
      <alignment horizontal="right" vertical="center" wrapText="1"/>
      <protection/>
    </xf>
    <xf numFmtId="0" fontId="9" fillId="24" borderId="0" xfId="158" applyFont="1" applyFill="1" applyAlignment="1">
      <alignment horizontal="center"/>
      <protection/>
    </xf>
    <xf numFmtId="0" fontId="10" fillId="24" borderId="0" xfId="158" applyFont="1" applyFill="1" applyAlignment="1">
      <alignment horizontal="center"/>
      <protection/>
    </xf>
    <xf numFmtId="0" fontId="1" fillId="24" borderId="0" xfId="109" applyFill="1" applyAlignment="1" applyProtection="1">
      <alignment horizontal="left"/>
      <protection/>
    </xf>
    <xf numFmtId="0" fontId="0" fillId="0" borderId="0" xfId="0" applyAlignment="1">
      <alignment/>
    </xf>
    <xf numFmtId="0" fontId="0" fillId="20" borderId="31" xfId="136" applyFill="1" applyBorder="1" applyAlignment="1">
      <alignment horizontal="center"/>
      <protection/>
    </xf>
    <xf numFmtId="0" fontId="0" fillId="20" borderId="30" xfId="136" applyFill="1" applyBorder="1" applyAlignment="1">
      <alignment horizontal="center"/>
      <protection/>
    </xf>
    <xf numFmtId="0" fontId="0" fillId="20" borderId="29" xfId="136" applyFill="1" applyBorder="1" applyAlignment="1">
      <alignment horizontal="center"/>
      <protection/>
    </xf>
    <xf numFmtId="0" fontId="58" fillId="24" borderId="0" xfId="136" applyFont="1" applyFill="1" applyAlignment="1">
      <alignment horizontal="left" wrapText="1"/>
      <protection/>
    </xf>
    <xf numFmtId="0" fontId="58" fillId="24" borderId="0" xfId="136" applyFont="1" applyFill="1" applyAlignment="1">
      <alignment wrapText="1"/>
      <protection/>
    </xf>
    <xf numFmtId="0" fontId="0" fillId="0" borderId="0" xfId="136" applyFont="1" applyAlignment="1">
      <alignment wrapText="1"/>
      <protection/>
    </xf>
    <xf numFmtId="0" fontId="57" fillId="0" borderId="0" xfId="136" applyFont="1" applyFill="1" applyAlignment="1">
      <alignment horizontal="left"/>
      <protection/>
    </xf>
    <xf numFmtId="0" fontId="58" fillId="0" borderId="0" xfId="136" applyFont="1" applyAlignment="1">
      <alignment horizontal="center"/>
      <protection/>
    </xf>
    <xf numFmtId="0" fontId="0" fillId="24" borderId="0" xfId="136" applyFont="1" applyFill="1" applyAlignment="1">
      <alignment wrapText="1"/>
      <protection/>
    </xf>
    <xf numFmtId="0" fontId="60" fillId="24" borderId="0" xfId="136" applyFont="1" applyFill="1" applyAlignment="1">
      <alignment horizontal="left" wrapText="1"/>
      <protection/>
    </xf>
    <xf numFmtId="0" fontId="0" fillId="0" borderId="35" xfId="136" applyFont="1" applyBorder="1" applyAlignment="1">
      <alignment horizontal="center"/>
      <protection/>
    </xf>
    <xf numFmtId="0" fontId="0" fillId="0" borderId="37" xfId="136" applyFont="1" applyBorder="1" applyAlignment="1">
      <alignment horizontal="center"/>
      <protection/>
    </xf>
    <xf numFmtId="0" fontId="0" fillId="0" borderId="37" xfId="136" applyBorder="1" applyAlignment="1">
      <alignment horizontal="center"/>
      <protection/>
    </xf>
    <xf numFmtId="0" fontId="0" fillId="0" borderId="37" xfId="141" applyBorder="1" applyAlignment="1">
      <alignment horizontal="center"/>
      <protection/>
    </xf>
    <xf numFmtId="0" fontId="58" fillId="0" borderId="0" xfId="136" applyFont="1" applyAlignment="1">
      <alignment wrapText="1"/>
      <protection/>
    </xf>
    <xf numFmtId="0" fontId="0" fillId="0" borderId="0" xfId="136" applyAlignment="1">
      <alignment wrapText="1"/>
      <protection/>
    </xf>
  </cellXfs>
  <cellStyles count="17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5x indented GHG Textfiels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AggblueCels_1x" xfId="64"/>
    <cellStyle name="Bad" xfId="65"/>
    <cellStyle name="Bad 2" xfId="66"/>
    <cellStyle name="Bold GHG Numbers (0.00)" xfId="67"/>
    <cellStyle name="C01_Main head" xfId="68"/>
    <cellStyle name="C02_Column heads" xfId="69"/>
    <cellStyle name="C03_Sub head bold" xfId="70"/>
    <cellStyle name="C03a_Sub head" xfId="71"/>
    <cellStyle name="C04_Total text white bold" xfId="72"/>
    <cellStyle name="C04a_Total text black with rule" xfId="73"/>
    <cellStyle name="C05_Main text" xfId="74"/>
    <cellStyle name="C06_Figs" xfId="75"/>
    <cellStyle name="C07_Figs 1 dec percent" xfId="76"/>
    <cellStyle name="C08_Figs 1 decimal" xfId="77"/>
    <cellStyle name="C09_Notes" xfId="78"/>
    <cellStyle name="Calculation" xfId="79"/>
    <cellStyle name="Calculation 2" xfId="80"/>
    <cellStyle name="Check Cell" xfId="81"/>
    <cellStyle name="Check Cell 2" xfId="82"/>
    <cellStyle name="Comma" xfId="83"/>
    <cellStyle name="Comma [0]" xfId="84"/>
    <cellStyle name="Comma [0] 2" xfId="85"/>
    <cellStyle name="Comma 2" xfId="86"/>
    <cellStyle name="Comma 2 2" xfId="87"/>
    <cellStyle name="Comma 3" xfId="88"/>
    <cellStyle name="Comma 4" xfId="89"/>
    <cellStyle name="Comma 5" xfId="90"/>
    <cellStyle name="Comma 6" xfId="91"/>
    <cellStyle name="Comma 7" xfId="92"/>
    <cellStyle name="Currency" xfId="93"/>
    <cellStyle name="Currency [0]" xfId="94"/>
    <cellStyle name="Explanatory Text" xfId="95"/>
    <cellStyle name="Explanatory Text 2" xfId="96"/>
    <cellStyle name="Followed Hyperlink" xfId="97"/>
    <cellStyle name="Good" xfId="98"/>
    <cellStyle name="Good 2" xfId="99"/>
    <cellStyle name="Heading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yperlink" xfId="109"/>
    <cellStyle name="Hyperlink 2" xfId="110"/>
    <cellStyle name="Hyperlink 3" xfId="111"/>
    <cellStyle name="Hyperlink 4" xfId="112"/>
    <cellStyle name="Hyperlink 5" xfId="113"/>
    <cellStyle name="Hyperlink 6" xfId="114"/>
    <cellStyle name="Hyperlink_Key Indicators dataset" xfId="115"/>
    <cellStyle name="Input" xfId="116"/>
    <cellStyle name="Input 2" xfId="117"/>
    <cellStyle name="InputCells12_BBorder_CRFReport-template" xfId="118"/>
    <cellStyle name="Linked Cell" xfId="119"/>
    <cellStyle name="Linked Cell 2" xfId="120"/>
    <cellStyle name="Neutral" xfId="121"/>
    <cellStyle name="Neutral 2" xfId="122"/>
    <cellStyle name="Normal 10" xfId="123"/>
    <cellStyle name="Normal 11" xfId="124"/>
    <cellStyle name="Normal 11 2" xfId="125"/>
    <cellStyle name="Normal 11 3" xfId="126"/>
    <cellStyle name="Normal 11 4" xfId="127"/>
    <cellStyle name="Normal 11 5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2 3" xfId="138"/>
    <cellStyle name="Normal 2 3" xfId="139"/>
    <cellStyle name="Normal 3" xfId="140"/>
    <cellStyle name="Normal 3 2" xfId="141"/>
    <cellStyle name="Normal 3 3" xfId="142"/>
    <cellStyle name="Normal 3 4" xfId="143"/>
    <cellStyle name="Normal 3 5" xfId="144"/>
    <cellStyle name="Normal 3 6" xfId="145"/>
    <cellStyle name="Normal 3 7" xfId="146"/>
    <cellStyle name="Normal 3 8" xfId="147"/>
    <cellStyle name="Normal 3 9" xfId="148"/>
    <cellStyle name="Normal 4" xfId="149"/>
    <cellStyle name="Normal 4 2" xfId="150"/>
    <cellStyle name="Normal 5" xfId="151"/>
    <cellStyle name="Normal 5 2" xfId="152"/>
    <cellStyle name="Normal 6" xfId="153"/>
    <cellStyle name="Normal 7" xfId="154"/>
    <cellStyle name="Normal 8" xfId="155"/>
    <cellStyle name="Normal 9" xfId="156"/>
    <cellStyle name="Normal GHG-Shade" xfId="157"/>
    <cellStyle name="Normal_Key Indicators dataset" xfId="158"/>
    <cellStyle name="Normal_PNAIR06" xfId="159"/>
    <cellStyle name="Note" xfId="160"/>
    <cellStyle name="Note 2" xfId="161"/>
    <cellStyle name="Output" xfId="162"/>
    <cellStyle name="Output 2" xfId="163"/>
    <cellStyle name="Percent" xfId="164"/>
    <cellStyle name="Percent 2" xfId="165"/>
    <cellStyle name="Percent 3" xfId="166"/>
    <cellStyle name="Percent 4" xfId="167"/>
    <cellStyle name="Percent 5" xfId="168"/>
    <cellStyle name="Percent 6" xfId="169"/>
    <cellStyle name="Percent 7" xfId="170"/>
    <cellStyle name="Percent 8" xfId="171"/>
    <cellStyle name="Percent 9" xfId="172"/>
    <cellStyle name="Publication_style" xfId="173"/>
    <cellStyle name="Refdb standard" xfId="174"/>
    <cellStyle name="Refdb standard 2" xfId="175"/>
    <cellStyle name="Shade" xfId="176"/>
    <cellStyle name="Source_1_1" xfId="177"/>
    <cellStyle name="Style 1" xfId="178"/>
    <cellStyle name="Style 1 2" xfId="179"/>
    <cellStyle name="Title" xfId="180"/>
    <cellStyle name="Title 2" xfId="181"/>
    <cellStyle name="Title 3" xfId="182"/>
    <cellStyle name="Total" xfId="183"/>
    <cellStyle name="Total 2" xfId="184"/>
    <cellStyle name="Warning Text" xfId="185"/>
    <cellStyle name="Warning Text 2" xfId="186"/>
    <cellStyle name="Обычный_2++_CRFReport-template" xfId="18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38100</xdr:rowOff>
    </xdr:from>
    <xdr:to>
      <xdr:col>4</xdr:col>
      <xdr:colOff>295275</xdr:colOff>
      <xdr:row>8</xdr:row>
      <xdr:rowOff>66675</xdr:rowOff>
    </xdr:to>
    <xdr:pic>
      <xdr:nvPicPr>
        <xdr:cNvPr id="1" name="Picture 6" descr="http://deccintranet/services/communications/branding/PublishingImages/DECC_CYAN_SML_AW-1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819150"/>
          <a:ext cx="1724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</xdr:row>
      <xdr:rowOff>209550</xdr:rowOff>
    </xdr:from>
    <xdr:to>
      <xdr:col>12</xdr:col>
      <xdr:colOff>333375</xdr:colOff>
      <xdr:row>8</xdr:row>
      <xdr:rowOff>142875</xdr:rowOff>
    </xdr:to>
    <xdr:pic>
      <xdr:nvPicPr>
        <xdr:cNvPr id="2" name="Picture 2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990600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581025</xdr:colOff>
      <xdr:row>40</xdr:row>
      <xdr:rowOff>133350</xdr:rowOff>
    </xdr:from>
    <xdr:ext cx="133350" cy="190500"/>
    <xdr:sp fLocksText="0">
      <xdr:nvSpPr>
        <xdr:cNvPr id="1" name="Text Box 5"/>
        <xdr:cNvSpPr txBox="1">
          <a:spLocks noChangeArrowheads="1"/>
        </xdr:cNvSpPr>
      </xdr:nvSpPr>
      <xdr:spPr>
        <a:xfrm>
          <a:off x="4781550" y="672465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ad%20Freight%20Statistics%202006\CSRGT06\Producing%20Report%20Tables%20with%20SPSS\setting_up_template\04%20Csrgtr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L"/>
      <sheetName val="ERRORS"/>
      <sheetName val="ChartA"/>
      <sheetName val="ChartB"/>
      <sheetName val="chartb1"/>
      <sheetName val="chartb2"/>
      <sheetName val="Chartc"/>
      <sheetName val="ChartDE"/>
      <sheetName val="ChartD1"/>
      <sheetName val="ChartD2"/>
      <sheetName val="ChartF"/>
      <sheetName val="ChartE1"/>
      <sheetName val="ChartE2"/>
      <sheetName val="ChartG"/>
      <sheetName val="ChartH"/>
      <sheetName val="TableA"/>
      <sheetName val="TableB"/>
      <sheetName val="TableC"/>
      <sheetName val="TableD"/>
      <sheetName val="TableE"/>
      <sheetName val="TableF"/>
      <sheetName val="TableG"/>
      <sheetName val="TableH"/>
      <sheetName val="TableI"/>
      <sheetName val="tbl1qrs"/>
      <sheetName val="TABLE1"/>
      <sheetName val="tbl2-4"/>
      <sheetName val="TABLE2"/>
      <sheetName val="TABLE3"/>
      <sheetName val="TABLE4"/>
      <sheetName val="tbl5"/>
      <sheetName val="TABLE5"/>
      <sheetName val="tbl6&amp;7"/>
      <sheetName val="TABLE6"/>
      <sheetName val="TABLE7"/>
      <sheetName val="tbl8"/>
      <sheetName val="TABLE 8"/>
      <sheetName val="tbl9&amp;10"/>
      <sheetName val="TABLE9"/>
      <sheetName val="TABLE10"/>
      <sheetName val="tbl11&amp;12"/>
      <sheetName val="TABLE11"/>
      <sheetName val="TABLE12"/>
      <sheetName val="tbl13-16"/>
      <sheetName val="TABLE13"/>
      <sheetName val="TABLE14"/>
      <sheetName val="TABLE15"/>
      <sheetName val="TABLE16"/>
      <sheetName val="tbl17&amp;18"/>
      <sheetName val="TABLE17"/>
      <sheetName val="TABLE18"/>
      <sheetName val="tbl19-22"/>
      <sheetName val="TABLE19"/>
      <sheetName val="TABLE20"/>
      <sheetName val="TABLE21"/>
      <sheetName val="TABLE22"/>
      <sheetName val="tbl23&amp;24"/>
      <sheetName val="TABLE 23"/>
      <sheetName val="TABLE 24"/>
      <sheetName val="tbl25&amp;26"/>
      <sheetName val="TABLE25"/>
      <sheetName val="TABLE26"/>
      <sheetName val="tblA1"/>
      <sheetName val="CSRGTA1"/>
      <sheetName val="tblA2"/>
      <sheetName val="CSRGTA2"/>
      <sheetName val="tblB1"/>
      <sheetName val="CSRGTB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12.57421875" style="1" customWidth="1"/>
    <col min="3" max="7" width="11.421875" style="1" customWidth="1"/>
    <col min="8" max="8" width="8.421875" style="1" customWidth="1"/>
    <col min="9" max="9" width="4.28125" style="1" customWidth="1"/>
    <col min="10" max="10" width="2.7109375" style="1" customWidth="1"/>
    <col min="11" max="15" width="11.421875" style="1" customWidth="1"/>
    <col min="16" max="16" width="10.57421875" style="1" customWidth="1"/>
    <col min="17" max="17" width="4.28125" style="1" customWidth="1"/>
    <col min="18" max="24" width="11.421875" style="1" customWidth="1"/>
    <col min="25" max="25" width="16.7109375" style="1" customWidth="1"/>
    <col min="26" max="26" width="5.140625" style="1" customWidth="1"/>
    <col min="27" max="16384" width="11.421875" style="1" customWidth="1"/>
  </cols>
  <sheetData>
    <row r="2" spans="1:8" ht="23.25">
      <c r="A2" s="366" t="s">
        <v>20</v>
      </c>
      <c r="B2" s="366"/>
      <c r="C2" s="366"/>
      <c r="D2" s="366"/>
      <c r="E2" s="366"/>
      <c r="F2" s="366"/>
      <c r="G2" s="366"/>
      <c r="H2" s="366"/>
    </row>
    <row r="3" spans="1:7" ht="23.25">
      <c r="A3" s="2"/>
      <c r="B3" s="366" t="s">
        <v>21</v>
      </c>
      <c r="C3" s="366"/>
      <c r="D3" s="366"/>
      <c r="E3" s="366"/>
      <c r="F3" s="366"/>
      <c r="G3" s="366"/>
    </row>
    <row r="4" spans="3:6" ht="27" customHeight="1">
      <c r="C4" s="367"/>
      <c r="D4" s="367"/>
      <c r="E4" s="367"/>
      <c r="F4" s="367"/>
    </row>
    <row r="8" ht="15">
      <c r="D8" s="3"/>
    </row>
    <row r="10" spans="1:4" ht="15">
      <c r="A10" s="4"/>
      <c r="C10" s="11" t="s">
        <v>23</v>
      </c>
      <c r="D10" s="12"/>
    </row>
    <row r="11" ht="15">
      <c r="C11" s="5" t="s">
        <v>19</v>
      </c>
    </row>
    <row r="13" spans="3:8" ht="15">
      <c r="C13" s="6" t="s">
        <v>0</v>
      </c>
      <c r="D13" s="7"/>
      <c r="E13" s="7"/>
      <c r="F13" s="7"/>
      <c r="G13" s="7"/>
      <c r="H13" s="7"/>
    </row>
    <row r="14" spans="3:25" ht="15">
      <c r="C14" s="368" t="s">
        <v>1</v>
      </c>
      <c r="D14" s="368"/>
      <c r="E14" s="368"/>
      <c r="F14" s="368"/>
      <c r="G14" s="368"/>
      <c r="H14" s="368"/>
      <c r="I14" s="368"/>
      <c r="J14" s="14"/>
      <c r="K14" s="368" t="s">
        <v>4</v>
      </c>
      <c r="L14" s="368"/>
      <c r="M14" s="368"/>
      <c r="N14" s="368"/>
      <c r="O14" s="368"/>
      <c r="P14" s="368"/>
      <c r="R14" s="368" t="s">
        <v>6</v>
      </c>
      <c r="S14" s="368"/>
      <c r="T14" s="368"/>
      <c r="U14" s="368"/>
      <c r="V14" s="368"/>
      <c r="W14" s="368"/>
      <c r="X14" s="368"/>
      <c r="Y14" s="368"/>
    </row>
    <row r="15" spans="3:25" ht="15">
      <c r="C15" s="368" t="s">
        <v>2</v>
      </c>
      <c r="D15" s="368"/>
      <c r="E15" s="368"/>
      <c r="F15" s="368"/>
      <c r="G15" s="368"/>
      <c r="H15" s="368"/>
      <c r="I15" s="368"/>
      <c r="J15" s="14"/>
      <c r="K15" s="368" t="s">
        <v>5</v>
      </c>
      <c r="L15" s="368"/>
      <c r="M15" s="368"/>
      <c r="N15" s="368"/>
      <c r="O15" s="368"/>
      <c r="P15" s="368"/>
      <c r="R15" s="368" t="s">
        <v>7</v>
      </c>
      <c r="S15" s="368"/>
      <c r="T15" s="368"/>
      <c r="U15" s="368"/>
      <c r="V15" s="368"/>
      <c r="W15" s="368"/>
      <c r="X15" s="368"/>
      <c r="Y15" s="368"/>
    </row>
    <row r="16" spans="3:25" ht="15">
      <c r="C16" s="368" t="s">
        <v>3</v>
      </c>
      <c r="D16" s="368"/>
      <c r="E16" s="368"/>
      <c r="F16" s="368"/>
      <c r="G16" s="368"/>
      <c r="H16" s="368"/>
      <c r="I16" s="368"/>
      <c r="J16" s="14"/>
      <c r="K16" s="368" t="s">
        <v>24</v>
      </c>
      <c r="L16" s="368"/>
      <c r="M16" s="368"/>
      <c r="N16" s="368"/>
      <c r="O16" s="368"/>
      <c r="P16" s="368"/>
      <c r="R16" s="368" t="s">
        <v>8</v>
      </c>
      <c r="S16" s="368"/>
      <c r="T16" s="368"/>
      <c r="U16" s="368"/>
      <c r="V16" s="368"/>
      <c r="W16" s="368"/>
      <c r="X16" s="368"/>
      <c r="Y16" s="368"/>
    </row>
    <row r="17" spans="3:25" ht="15">
      <c r="C17" s="9"/>
      <c r="D17" s="8"/>
      <c r="E17" s="8"/>
      <c r="F17" s="8"/>
      <c r="G17" s="8"/>
      <c r="H17" s="8"/>
      <c r="K17" s="368" t="s">
        <v>25</v>
      </c>
      <c r="L17" s="368"/>
      <c r="M17" s="368"/>
      <c r="N17" s="368"/>
      <c r="O17" s="368"/>
      <c r="P17" s="368"/>
      <c r="R17" s="368" t="s">
        <v>9</v>
      </c>
      <c r="S17" s="368"/>
      <c r="T17" s="368"/>
      <c r="U17" s="368"/>
      <c r="V17" s="368"/>
      <c r="W17" s="368"/>
      <c r="X17" s="368"/>
      <c r="Y17" s="368"/>
    </row>
    <row r="18" spans="3:25" ht="15">
      <c r="C18" s="9"/>
      <c r="D18" s="8"/>
      <c r="E18" s="8"/>
      <c r="F18" s="8"/>
      <c r="G18" s="8"/>
      <c r="H18" s="8"/>
      <c r="K18" s="368" t="s">
        <v>26</v>
      </c>
      <c r="L18" s="368"/>
      <c r="M18" s="368"/>
      <c r="N18" s="368"/>
      <c r="O18" s="368"/>
      <c r="P18" s="368"/>
      <c r="R18" s="368" t="s">
        <v>10</v>
      </c>
      <c r="S18" s="368"/>
      <c r="T18" s="368"/>
      <c r="U18" s="368"/>
      <c r="V18" s="368"/>
      <c r="W18" s="368"/>
      <c r="X18" s="368"/>
      <c r="Y18" s="368"/>
    </row>
    <row r="19" spans="3:25" ht="15">
      <c r="C19" s="9"/>
      <c r="D19" s="8"/>
      <c r="E19" s="8"/>
      <c r="F19" s="8"/>
      <c r="G19" s="8"/>
      <c r="H19" s="8"/>
      <c r="K19" s="368" t="s">
        <v>27</v>
      </c>
      <c r="L19" s="368"/>
      <c r="M19" s="368"/>
      <c r="N19" s="368"/>
      <c r="O19" s="368"/>
      <c r="P19" s="368"/>
      <c r="R19" s="368" t="s">
        <v>11</v>
      </c>
      <c r="S19" s="368"/>
      <c r="T19" s="368"/>
      <c r="U19" s="368"/>
      <c r="V19" s="368"/>
      <c r="W19" s="368"/>
      <c r="X19" s="368"/>
      <c r="Y19" s="368"/>
    </row>
    <row r="20" spans="3:25" ht="15">
      <c r="C20" s="9"/>
      <c r="D20" s="8"/>
      <c r="E20" s="8"/>
      <c r="F20" s="8"/>
      <c r="G20" s="8"/>
      <c r="H20" s="8"/>
      <c r="K20" s="368" t="s">
        <v>28</v>
      </c>
      <c r="L20" s="368"/>
      <c r="M20" s="368"/>
      <c r="N20" s="368"/>
      <c r="O20" s="368"/>
      <c r="P20" s="368"/>
      <c r="R20" s="368" t="s">
        <v>12</v>
      </c>
      <c r="S20" s="368"/>
      <c r="T20" s="368"/>
      <c r="U20" s="368"/>
      <c r="V20" s="368"/>
      <c r="W20" s="368"/>
      <c r="X20" s="368"/>
      <c r="Y20" s="368"/>
    </row>
    <row r="21" spans="3:25" ht="15">
      <c r="C21" s="9"/>
      <c r="D21" s="8"/>
      <c r="E21" s="8"/>
      <c r="F21" s="8"/>
      <c r="G21" s="8"/>
      <c r="H21" s="8"/>
      <c r="K21" s="368" t="s">
        <v>32</v>
      </c>
      <c r="L21" s="368"/>
      <c r="M21" s="368"/>
      <c r="N21" s="368"/>
      <c r="O21" s="368"/>
      <c r="P21" s="368"/>
      <c r="R21" s="368" t="s">
        <v>13</v>
      </c>
      <c r="S21" s="368"/>
      <c r="T21" s="368"/>
      <c r="U21" s="368"/>
      <c r="V21" s="368"/>
      <c r="W21" s="368"/>
      <c r="X21" s="368"/>
      <c r="Y21" s="368"/>
    </row>
    <row r="22" spans="3:25" ht="15">
      <c r="C22" s="9"/>
      <c r="D22" s="8"/>
      <c r="E22" s="8"/>
      <c r="F22" s="8"/>
      <c r="G22" s="8"/>
      <c r="H22" s="8"/>
      <c r="K22" s="368" t="s">
        <v>33</v>
      </c>
      <c r="L22" s="368"/>
      <c r="M22" s="368"/>
      <c r="N22" s="368"/>
      <c r="O22" s="368"/>
      <c r="P22" s="368"/>
      <c r="R22" s="368" t="s">
        <v>14</v>
      </c>
      <c r="S22" s="368"/>
      <c r="T22" s="368"/>
      <c r="U22" s="368"/>
      <c r="V22" s="368"/>
      <c r="W22" s="368"/>
      <c r="X22" s="368"/>
      <c r="Y22" s="368"/>
    </row>
    <row r="23" spans="3:25" ht="15">
      <c r="C23" s="10"/>
      <c r="D23" s="8"/>
      <c r="E23" s="8"/>
      <c r="F23" s="8"/>
      <c r="G23" s="8"/>
      <c r="H23" s="8"/>
      <c r="K23" s="368" t="s">
        <v>34</v>
      </c>
      <c r="L23" s="368"/>
      <c r="M23" s="368"/>
      <c r="N23" s="368"/>
      <c r="O23" s="368"/>
      <c r="P23" s="368"/>
      <c r="R23" s="368" t="s">
        <v>15</v>
      </c>
      <c r="S23" s="368"/>
      <c r="T23" s="368"/>
      <c r="U23" s="368"/>
      <c r="V23" s="368"/>
      <c r="W23" s="368"/>
      <c r="X23" s="368"/>
      <c r="Y23" s="368"/>
    </row>
    <row r="24" spans="11:25" ht="15">
      <c r="K24" s="368" t="s">
        <v>35</v>
      </c>
      <c r="L24" s="368"/>
      <c r="M24" s="368"/>
      <c r="N24" s="368"/>
      <c r="O24" s="368"/>
      <c r="P24" s="368"/>
      <c r="R24" s="368" t="s">
        <v>16</v>
      </c>
      <c r="S24" s="368"/>
      <c r="T24" s="368"/>
      <c r="U24" s="368"/>
      <c r="V24" s="368"/>
      <c r="W24" s="368"/>
      <c r="X24" s="368"/>
      <c r="Y24" s="368"/>
    </row>
    <row r="25" spans="11:25" ht="15">
      <c r="K25" s="368" t="s">
        <v>39</v>
      </c>
      <c r="L25" s="368"/>
      <c r="M25" s="368"/>
      <c r="N25" s="368"/>
      <c r="O25" s="368"/>
      <c r="P25" s="368"/>
      <c r="R25" s="368" t="s">
        <v>17</v>
      </c>
      <c r="S25" s="368"/>
      <c r="T25" s="368"/>
      <c r="U25" s="368"/>
      <c r="V25" s="368"/>
      <c r="W25" s="368"/>
      <c r="X25" s="368"/>
      <c r="Y25" s="368"/>
    </row>
    <row r="26" spans="11:25" ht="16.5">
      <c r="K26" s="368" t="s">
        <v>296</v>
      </c>
      <c r="L26" s="368"/>
      <c r="M26" s="368"/>
      <c r="N26" s="368"/>
      <c r="O26" s="368"/>
      <c r="P26" s="368"/>
      <c r="R26" s="368" t="s">
        <v>18</v>
      </c>
      <c r="S26" s="368"/>
      <c r="T26" s="368"/>
      <c r="U26" s="368"/>
      <c r="V26" s="368"/>
      <c r="W26" s="368"/>
      <c r="X26" s="368"/>
      <c r="Y26" s="368"/>
    </row>
    <row r="27" spans="11:16" ht="15">
      <c r="K27" s="368" t="s">
        <v>36</v>
      </c>
      <c r="L27" s="368"/>
      <c r="M27" s="368"/>
      <c r="N27" s="368"/>
      <c r="O27" s="368"/>
      <c r="P27" s="368"/>
    </row>
    <row r="28" spans="11:16" ht="15">
      <c r="K28" s="368" t="s">
        <v>37</v>
      </c>
      <c r="L28" s="368"/>
      <c r="M28" s="368"/>
      <c r="N28" s="368"/>
      <c r="O28" s="368"/>
      <c r="P28" s="368"/>
    </row>
    <row r="29" spans="11:16" ht="15">
      <c r="K29" s="368" t="s">
        <v>38</v>
      </c>
      <c r="L29" s="368"/>
      <c r="M29" s="368"/>
      <c r="N29" s="368"/>
      <c r="O29" s="368"/>
      <c r="P29" s="368"/>
    </row>
    <row r="30" spans="11:19" ht="15">
      <c r="K30" s="368" t="s">
        <v>40</v>
      </c>
      <c r="L30" s="368"/>
      <c r="M30" s="368"/>
      <c r="N30" s="368"/>
      <c r="O30" s="368"/>
      <c r="P30" s="368"/>
      <c r="Q30" s="368"/>
      <c r="R30" s="368"/>
      <c r="S30" s="368"/>
    </row>
    <row r="31" spans="11:19" ht="15">
      <c r="K31" s="368" t="s">
        <v>41</v>
      </c>
      <c r="L31" s="368"/>
      <c r="M31" s="368"/>
      <c r="N31" s="368"/>
      <c r="O31" s="368"/>
      <c r="P31" s="368"/>
      <c r="Q31" s="368"/>
      <c r="R31" s="368"/>
      <c r="S31" s="368"/>
    </row>
    <row r="32" spans="11:19" ht="15">
      <c r="K32" s="368" t="s">
        <v>44</v>
      </c>
      <c r="L32" s="368"/>
      <c r="M32" s="368"/>
      <c r="N32" s="368"/>
      <c r="O32" s="368"/>
      <c r="P32" s="368"/>
      <c r="Q32" s="368"/>
      <c r="R32" s="368"/>
      <c r="S32" s="368"/>
    </row>
    <row r="33" spans="11:19" ht="15">
      <c r="K33" s="368" t="s">
        <v>45</v>
      </c>
      <c r="L33" s="368"/>
      <c r="M33" s="368"/>
      <c r="N33" s="368"/>
      <c r="O33" s="368"/>
      <c r="P33" s="368"/>
      <c r="Q33" s="368"/>
      <c r="R33" s="368"/>
      <c r="S33" s="368"/>
    </row>
    <row r="34" spans="11:20" ht="15">
      <c r="K34" s="368" t="s">
        <v>42</v>
      </c>
      <c r="L34" s="368"/>
      <c r="M34" s="368"/>
      <c r="N34" s="368"/>
      <c r="O34" s="368"/>
      <c r="P34" s="368"/>
      <c r="Q34" s="368"/>
      <c r="R34" s="368"/>
      <c r="S34" s="368"/>
      <c r="T34" s="369"/>
    </row>
    <row r="35" spans="11:19" ht="15">
      <c r="K35" s="368" t="s">
        <v>43</v>
      </c>
      <c r="L35" s="368"/>
      <c r="M35" s="368"/>
      <c r="N35" s="368"/>
      <c r="O35" s="368"/>
      <c r="P35" s="368"/>
      <c r="Q35" s="368"/>
      <c r="R35" s="368"/>
      <c r="S35" s="368"/>
    </row>
    <row r="36" spans="11:19" ht="15">
      <c r="K36" s="368" t="s">
        <v>29</v>
      </c>
      <c r="L36" s="368"/>
      <c r="M36" s="368"/>
      <c r="N36" s="368"/>
      <c r="O36" s="368"/>
      <c r="P36" s="368"/>
      <c r="Q36" s="368"/>
      <c r="R36" s="368"/>
      <c r="S36" s="368"/>
    </row>
    <row r="37" spans="11:19" ht="15">
      <c r="K37" s="368" t="s">
        <v>30</v>
      </c>
      <c r="L37" s="368"/>
      <c r="M37" s="368"/>
      <c r="N37" s="368"/>
      <c r="O37" s="368"/>
      <c r="P37" s="368"/>
      <c r="Q37" s="368"/>
      <c r="R37" s="368"/>
      <c r="S37" s="368"/>
    </row>
    <row r="38" spans="11:19" ht="15">
      <c r="K38" s="368" t="s">
        <v>31</v>
      </c>
      <c r="L38" s="368"/>
      <c r="M38" s="368"/>
      <c r="N38" s="368"/>
      <c r="O38" s="368"/>
      <c r="P38" s="368"/>
      <c r="Q38" s="368"/>
      <c r="R38" s="368"/>
      <c r="S38" s="368"/>
    </row>
  </sheetData>
  <sheetProtection/>
  <mergeCells count="44">
    <mergeCell ref="K38:S38"/>
    <mergeCell ref="R15:Y15"/>
    <mergeCell ref="R14:Y14"/>
    <mergeCell ref="R16:Y16"/>
    <mergeCell ref="R17:Y17"/>
    <mergeCell ref="R18:Y18"/>
    <mergeCell ref="R19:Y19"/>
    <mergeCell ref="R20:Y20"/>
    <mergeCell ref="R21:Y21"/>
    <mergeCell ref="R22:Y22"/>
    <mergeCell ref="K32:S32"/>
    <mergeCell ref="K33:S33"/>
    <mergeCell ref="K35:S35"/>
    <mergeCell ref="K36:S36"/>
    <mergeCell ref="K37:S37"/>
    <mergeCell ref="K34:T34"/>
    <mergeCell ref="K17:P17"/>
    <mergeCell ref="K16:P16"/>
    <mergeCell ref="K15:P15"/>
    <mergeCell ref="K14:P14"/>
    <mergeCell ref="K30:S30"/>
    <mergeCell ref="K31:S31"/>
    <mergeCell ref="R23:Y23"/>
    <mergeCell ref="R24:Y24"/>
    <mergeCell ref="R25:Y25"/>
    <mergeCell ref="R26:Y26"/>
    <mergeCell ref="K23:P23"/>
    <mergeCell ref="K22:P22"/>
    <mergeCell ref="K21:P21"/>
    <mergeCell ref="K20:P20"/>
    <mergeCell ref="K19:P19"/>
    <mergeCell ref="K18:P18"/>
    <mergeCell ref="K29:P29"/>
    <mergeCell ref="K28:P28"/>
    <mergeCell ref="K27:P27"/>
    <mergeCell ref="K26:P26"/>
    <mergeCell ref="K25:P25"/>
    <mergeCell ref="K24:P24"/>
    <mergeCell ref="A2:H2"/>
    <mergeCell ref="B3:G3"/>
    <mergeCell ref="C4:F4"/>
    <mergeCell ref="C15:I15"/>
    <mergeCell ref="C14:I14"/>
    <mergeCell ref="C16:I16"/>
  </mergeCells>
  <hyperlinks>
    <hyperlink ref="C14" location="'9.1'!A1" display="9.1 Ratio of final to primary energy consumption"/>
    <hyperlink ref="C15" location="'9.2'!A1" display="9.2 Ratio of fuel use for electricity generation to electricity used by final users"/>
    <hyperlink ref="C16" location="'9.3'!A1" display="9.3 Gas flaring relative to oil production"/>
    <hyperlink ref="K14" location="'10.1'!A1" display="10.1 The energy ratio since 1980"/>
    <hyperlink ref="K15" location="'10.2'!A1" display="10.2 Final energy consumption by sector"/>
    <hyperlink ref="K17" location="'10.3'!A1" display="10.3 Industrial energy consumption and output"/>
    <hyperlink ref="K18:K19" location="'10.3'!A1" display="10.3 Industrial energy consumption and output"/>
    <hyperlink ref="K18" location="'10.4'!A1" display="10.4 Transport energy consumption by type of transport"/>
    <hyperlink ref="K19" location="'10.5'!A1" display="10.5 Energy consumption and distance travelled by road passengers"/>
    <hyperlink ref="K20" location="'10.6'!A1" display="10.6 Energy consumption and distance travelled by road freight"/>
    <hyperlink ref="K21" location="'10.9'!A1" display="10.9 Domestic energy consumption"/>
    <hyperlink ref="K22" location="'10.10'!A1" display="10.10 Domestic energy consumption by end use"/>
    <hyperlink ref="K23" location="'10.11'!A1" display="10.11 SAP rating of housing stock"/>
    <hyperlink ref="K24" location="'10.12'!A1" display="10.12 Ownership of central heating in Great Britain by type"/>
    <hyperlink ref="K25" location="'10.13'!A1" display="10.13 Insulation levels in Great Britain homes"/>
    <hyperlink ref="K28" location="'10.16'!A1" display="10.16 Electricity consumption by household domestic appliance by broad type"/>
    <hyperlink ref="K29" location="'10.17'!A1" display="10.17 Energy consumption of new cold appliances in the United Kingdom"/>
    <hyperlink ref="K30" location="'10.18'!A1" display="10.18 Median domestic gas consumption (temperature corrected) in England by age of property"/>
    <hyperlink ref="K31" location="'10.19'!A1" display="10.19 Median domestic electricity consumption in England by age of property"/>
    <hyperlink ref="K34" location="'10.20'!A1" display="10.20 Median domestic gas consumption (temperature corrected) in England by number of bedrooms"/>
    <hyperlink ref="K36" location="'10.22'!A1" display="10.22 Service sector energy consumption and output"/>
    <hyperlink ref="K37" location="'10.23'!A1" display="10.23 Final energy use and value added by public administration"/>
    <hyperlink ref="K35" location="'10.21'!A1" display="10.21 Median domestic electricity consumption in England by number of bedrooms"/>
    <hyperlink ref="K38" location="'10.24'!A1" display="10.24 Final energy use by commercial and other services"/>
    <hyperlink ref="R14" location="'11.1'!A1" display="11.1 Emissions of greenhouse gases"/>
    <hyperlink ref="R15" location="'11.2'!A1" display="11.2 Progress towards meeting Kyoto targets to reduce greenhouse gas emissions for selected EU countries"/>
    <hyperlink ref="R16" location="'11.3'!A1" display="11.3 Carbon dioxide emissions on a National Communication basis"/>
    <hyperlink ref="R17" location="'11.4'!A1" display="11.4 Carbon dioxide emissions by fuel type"/>
    <hyperlink ref="R18" location="'11.5'!A1" display="11.5 Power station emissions of carbon dioxide"/>
    <hyperlink ref="R19" location="'11.6'!A1" display="11.6 Carbon intensity, carbon dioxide emissions per unit of GDP"/>
    <hyperlink ref="R20" location="'11.7'!A1" display="11.7 Carbon dioxide emissions per head for G8 countries"/>
    <hyperlink ref="R21" location="'11.8'!A1" display="11.8 Sulphur dioxide emissions by sector"/>
    <hyperlink ref="R22" location="'11.9'!A1" display="11.9 Sulphur dioxide emissions by fuel"/>
    <hyperlink ref="R23" location="'11.10'!A1" display="11.10 Power station emissions of sulphur dioxide"/>
    <hyperlink ref="R24" location="'11.11'!A1" display="11.11 Nitrogen oxides emissions by source"/>
    <hyperlink ref="R25" location="'11.12'!A1" display="11.12 Road transport emissions of nitrogen oxides"/>
    <hyperlink ref="R26" location="'11.13'!A1" display="11.13 PM10 emissions by source"/>
    <hyperlink ref="K16" location="'10.2'!A1" display="10.2 Final energy consumption by sector"/>
    <hyperlink ref="K26:O26" location="'10.14'!A1" display="10.14 Thermal efficiency of housing stock in Great Britain"/>
    <hyperlink ref="K27" location="'10.15'!A1" display="10.15 Specific energy consumption for households"/>
    <hyperlink ref="K32" location="'10.18'!A1" display="10.18 Median domestic gas consumption (temperature corrected) in England by age of property"/>
    <hyperlink ref="K33" location="'10.19'!A1" display="10.19 Median domestic electricity consumption in England by age of property"/>
    <hyperlink ref="K16:P16" location="'10.3'!A1" display="10.3 Temperature corrected final energy consumption by sector"/>
    <hyperlink ref="K17:P17" location="'10.4'!A1" display="10.4 Industrial energy consumption and output"/>
    <hyperlink ref="K18:P18" location="'10.5'!A1" display="10.5 Transport energy consumption by type of transport"/>
    <hyperlink ref="K19:P19" location="'10.6'!A1" display="10.6 Energy consumption and distance travelled by road passengers"/>
    <hyperlink ref="K20:P20" location="'10.7'!A1" display="10.7 Energy consumption and distance travelled by road freight"/>
    <hyperlink ref="K21:P21" location="'10.8'!A1" display="10.8 Domestic energy consumption"/>
    <hyperlink ref="K22:P22" location="'10.9'!A1" display="10.9 Domestic energy consumption by end use"/>
    <hyperlink ref="K23:P23" location="'10.10'!A1" display="10.10 SAP rating of housing stock"/>
    <hyperlink ref="K24:P24" location="'10.11'!A1" display="10.11 Ownership of central heating in Great Britain by type"/>
    <hyperlink ref="K25:P25" location="'10.12'!A1" display="10.12 Insulation levels in United Kingdom homes"/>
    <hyperlink ref="K26:P26" location="'10.13'!A1" display="10.13 Thermal efficiency of housing stock in United Kingdom"/>
    <hyperlink ref="K27:P27" location="'10.14'!A1" display="10.14 Specific energy consumption for households"/>
    <hyperlink ref="K28:P28" location="'10.15'!A1" display="10.15 Electricity consumption by household domestic appliance by broad type"/>
    <hyperlink ref="K29:P29" location="'10.16'!A1" display="10.16 Energy consumption of new cold appliances in the United Kingdom"/>
    <hyperlink ref="K30:S30" location="'10.17'!A1" display="10.17 Median domestic gas consumption (temperature corrected) in England and Wales by age of property"/>
    <hyperlink ref="K31:S31" location="'10.18'!A1" display="10.18 Median domestic electricity consumption in England and Wales by age of property"/>
    <hyperlink ref="K32:S32" location="'10.19'!A1" display="10.19 Median domestic gas consumption (temperature corrected) in England and Wales by property type"/>
    <hyperlink ref="K33:S33" location="'10.20'!A1" display="10.20 Median domestic electricity consumption in England and Wales by property type"/>
    <hyperlink ref="K34:S34" location="'10.21'!A1" display="10.21 Median domestic gas consumption (temperature corrected) in England and Wales by number of bedrooms"/>
    <hyperlink ref="K35:S35" location="'10.22'!A1" display="10.22 Median domestic electricity consumption in England and Wales by number of bedrooms"/>
    <hyperlink ref="K36:S36" location="'10.23'!A1" display="10.23 Service sector energy consumption and output"/>
    <hyperlink ref="K38:S38" location="'10.25'!A1" display="10.25 Final energy use by commercial and other services"/>
  </hyperlinks>
  <printOptions/>
  <pageMargins left="0.75" right="0.75" top="1" bottom="1" header="0.5" footer="0.5"/>
  <pageSetup horizontalDpi="600" verticalDpi="600" orientation="landscape" paperSize="9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57421875" style="15" bestFit="1" customWidth="1"/>
    <col min="3" max="3" width="28.140625" style="15" customWidth="1"/>
    <col min="4" max="4" width="38.00390625" style="15" bestFit="1" customWidth="1"/>
    <col min="5" max="9" width="9.140625" style="15" customWidth="1"/>
    <col min="10" max="10" width="26.8515625" style="15" customWidth="1"/>
    <col min="11" max="11" width="14.140625" style="15" customWidth="1"/>
    <col min="12" max="16384" width="9.140625" style="15" customWidth="1"/>
  </cols>
  <sheetData>
    <row r="1" ht="15.75">
      <c r="A1" s="27" t="s">
        <v>231</v>
      </c>
    </row>
    <row r="2" ht="15.75">
      <c r="A2" s="27" t="s">
        <v>230</v>
      </c>
    </row>
    <row r="4" spans="2:6" ht="25.5">
      <c r="B4" s="24" t="s">
        <v>229</v>
      </c>
      <c r="C4" s="185" t="s">
        <v>228</v>
      </c>
      <c r="D4" s="24" t="s">
        <v>227</v>
      </c>
      <c r="E4" s="24"/>
      <c r="F4" s="24"/>
    </row>
    <row r="5" spans="1:21" ht="12.75">
      <c r="A5" s="24">
        <v>1980</v>
      </c>
      <c r="B5" s="19">
        <v>100</v>
      </c>
      <c r="C5" s="19">
        <v>100</v>
      </c>
      <c r="D5" s="19">
        <v>100</v>
      </c>
      <c r="L5" s="183"/>
      <c r="M5" s="182"/>
      <c r="N5" s="183"/>
      <c r="O5" s="182"/>
      <c r="Q5" s="180"/>
      <c r="R5" s="181"/>
      <c r="S5" s="180"/>
      <c r="T5" s="180"/>
      <c r="U5" s="182"/>
    </row>
    <row r="6" spans="1:21" ht="12.75">
      <c r="A6" s="24"/>
      <c r="B6" s="19">
        <v>101.1</v>
      </c>
      <c r="C6" s="19">
        <v>98.1</v>
      </c>
      <c r="D6" s="19">
        <v>97</v>
      </c>
      <c r="G6" s="19"/>
      <c r="L6" s="183"/>
      <c r="M6" s="182"/>
      <c r="N6" s="183"/>
      <c r="O6" s="182"/>
      <c r="Q6" s="180"/>
      <c r="R6" s="181"/>
      <c r="S6" s="180"/>
      <c r="T6" s="180"/>
      <c r="U6" s="182"/>
    </row>
    <row r="7" spans="1:21" ht="12.75">
      <c r="A7" s="24"/>
      <c r="B7" s="19">
        <v>103.8</v>
      </c>
      <c r="C7" s="19">
        <v>101.1</v>
      </c>
      <c r="D7" s="19">
        <v>97.4</v>
      </c>
      <c r="G7" s="19"/>
      <c r="L7" s="183"/>
      <c r="M7" s="182"/>
      <c r="N7" s="183"/>
      <c r="O7" s="182"/>
      <c r="Q7" s="180"/>
      <c r="R7" s="181"/>
      <c r="S7" s="180"/>
      <c r="T7" s="180"/>
      <c r="U7" s="182"/>
    </row>
    <row r="8" spans="1:21" ht="12.75">
      <c r="A8" s="24"/>
      <c r="B8" s="19">
        <v>104.7</v>
      </c>
      <c r="C8" s="19">
        <v>103</v>
      </c>
      <c r="D8" s="19">
        <v>98.3</v>
      </c>
      <c r="G8" s="19"/>
      <c r="L8" s="183"/>
      <c r="M8" s="182"/>
      <c r="N8" s="183"/>
      <c r="O8" s="182"/>
      <c r="Q8" s="180"/>
      <c r="R8" s="181"/>
      <c r="S8" s="180"/>
      <c r="T8" s="180"/>
      <c r="U8" s="182"/>
    </row>
    <row r="9" spans="1:21" ht="12.75">
      <c r="A9" s="24"/>
      <c r="B9" s="19">
        <v>109.3</v>
      </c>
      <c r="C9" s="19">
        <v>106.3</v>
      </c>
      <c r="D9" s="19">
        <v>97.3</v>
      </c>
      <c r="G9" s="19"/>
      <c r="L9" s="183"/>
      <c r="M9" s="182"/>
      <c r="N9" s="183"/>
      <c r="O9" s="182"/>
      <c r="Q9" s="180"/>
      <c r="R9" s="181"/>
      <c r="S9" s="180"/>
      <c r="T9" s="180"/>
      <c r="U9" s="182"/>
    </row>
    <row r="10" spans="1:21" ht="12.75">
      <c r="A10" s="24">
        <v>1985</v>
      </c>
      <c r="B10" s="19">
        <v>111.2</v>
      </c>
      <c r="C10" s="19">
        <v>106.9</v>
      </c>
      <c r="D10" s="19">
        <v>96.1</v>
      </c>
      <c r="G10" s="19"/>
      <c r="L10" s="183"/>
      <c r="M10" s="182"/>
      <c r="N10" s="183"/>
      <c r="O10" s="182"/>
      <c r="Q10" s="180"/>
      <c r="R10" s="181"/>
      <c r="S10" s="180"/>
      <c r="T10" s="180"/>
      <c r="U10" s="182"/>
    </row>
    <row r="11" spans="1:21" ht="12.75">
      <c r="A11" s="24"/>
      <c r="B11" s="19">
        <v>115.9</v>
      </c>
      <c r="C11" s="19">
        <v>112.1</v>
      </c>
      <c r="D11" s="19">
        <v>96.8</v>
      </c>
      <c r="G11" s="19"/>
      <c r="L11" s="183"/>
      <c r="M11" s="182"/>
      <c r="N11" s="183"/>
      <c r="O11" s="182"/>
      <c r="Q11" s="180"/>
      <c r="R11" s="181"/>
      <c r="S11" s="180"/>
      <c r="T11" s="180"/>
      <c r="U11" s="182"/>
    </row>
    <row r="12" spans="1:21" ht="12.75">
      <c r="A12" s="24"/>
      <c r="B12" s="19">
        <v>123.6</v>
      </c>
      <c r="C12" s="19">
        <v>116.5</v>
      </c>
      <c r="D12" s="19">
        <v>94.3</v>
      </c>
      <c r="G12" s="19"/>
      <c r="L12" s="183"/>
      <c r="M12" s="182"/>
      <c r="N12" s="183"/>
      <c r="O12" s="182"/>
      <c r="Q12" s="180"/>
      <c r="R12" s="181"/>
      <c r="S12" s="180"/>
      <c r="T12" s="180"/>
      <c r="U12" s="182"/>
    </row>
    <row r="13" spans="1:21" ht="12.75">
      <c r="A13" s="24"/>
      <c r="B13" s="19">
        <v>131.2</v>
      </c>
      <c r="C13" s="19">
        <v>122.4</v>
      </c>
      <c r="D13" s="19">
        <v>93.3</v>
      </c>
      <c r="G13" s="19"/>
      <c r="L13" s="183"/>
      <c r="M13" s="182"/>
      <c r="N13" s="183"/>
      <c r="O13" s="182"/>
      <c r="Q13" s="180"/>
      <c r="R13" s="181"/>
      <c r="S13" s="180"/>
      <c r="T13" s="180"/>
      <c r="U13" s="182"/>
    </row>
    <row r="14" spans="1:21" ht="12.75">
      <c r="A14" s="24"/>
      <c r="B14" s="19">
        <v>141.2</v>
      </c>
      <c r="C14" s="19">
        <v>125.8</v>
      </c>
      <c r="D14" s="19">
        <v>89.1</v>
      </c>
      <c r="G14" s="19"/>
      <c r="L14" s="183"/>
      <c r="M14" s="182"/>
      <c r="N14" s="183"/>
      <c r="O14" s="182"/>
      <c r="Q14" s="180"/>
      <c r="R14" s="181"/>
      <c r="S14" s="180"/>
      <c r="T14" s="180"/>
      <c r="U14" s="182"/>
    </row>
    <row r="15" spans="1:21" ht="12.75">
      <c r="A15" s="24">
        <v>1990</v>
      </c>
      <c r="B15" s="19">
        <v>142.4</v>
      </c>
      <c r="C15" s="19">
        <v>131</v>
      </c>
      <c r="D15" s="19">
        <v>92</v>
      </c>
      <c r="G15" s="19"/>
      <c r="L15" s="183"/>
      <c r="M15" s="182"/>
      <c r="N15" s="183"/>
      <c r="O15" s="182"/>
      <c r="Q15" s="180"/>
      <c r="R15" s="181"/>
      <c r="S15" s="180"/>
      <c r="T15" s="180"/>
      <c r="U15" s="182"/>
    </row>
    <row r="16" spans="1:21" ht="12.75">
      <c r="A16" s="24"/>
      <c r="B16" s="19">
        <v>140.6</v>
      </c>
      <c r="C16" s="19">
        <v>130.9</v>
      </c>
      <c r="D16" s="19">
        <v>93.1</v>
      </c>
      <c r="G16" s="19"/>
      <c r="L16" s="183"/>
      <c r="M16" s="182"/>
      <c r="N16" s="183"/>
      <c r="O16" s="182"/>
      <c r="Q16" s="180"/>
      <c r="R16" s="181"/>
      <c r="S16" s="180"/>
      <c r="T16" s="180"/>
      <c r="U16" s="182"/>
    </row>
    <row r="17" spans="1:21" ht="12.75">
      <c r="A17" s="24"/>
      <c r="B17" s="19">
        <v>140.2</v>
      </c>
      <c r="C17" s="19">
        <v>133.7</v>
      </c>
      <c r="D17" s="19">
        <v>95.4</v>
      </c>
      <c r="G17" s="19"/>
      <c r="L17" s="183"/>
      <c r="M17" s="182"/>
      <c r="N17" s="183"/>
      <c r="O17" s="182"/>
      <c r="Q17" s="180"/>
      <c r="R17" s="181"/>
      <c r="S17" s="180"/>
      <c r="T17" s="180"/>
      <c r="U17" s="182"/>
    </row>
    <row r="18" spans="1:21" ht="12.75">
      <c r="A18" s="24"/>
      <c r="B18" s="19">
        <v>145.5</v>
      </c>
      <c r="C18" s="19">
        <v>133.7</v>
      </c>
      <c r="D18" s="19">
        <v>91.9</v>
      </c>
      <c r="G18" s="19"/>
      <c r="L18" s="183"/>
      <c r="M18" s="182"/>
      <c r="N18" s="183"/>
      <c r="O18" s="182"/>
      <c r="Q18" s="180"/>
      <c r="R18" s="181"/>
      <c r="S18" s="180"/>
      <c r="T18" s="180"/>
      <c r="U18" s="182"/>
    </row>
    <row r="19" spans="1:21" ht="12.75">
      <c r="A19" s="24"/>
      <c r="B19" s="19">
        <v>147</v>
      </c>
      <c r="C19" s="19">
        <v>131.8</v>
      </c>
      <c r="D19" s="19">
        <v>89.7</v>
      </c>
      <c r="G19" s="19"/>
      <c r="L19" s="183"/>
      <c r="M19" s="182"/>
      <c r="N19" s="183"/>
      <c r="O19" s="182"/>
      <c r="Q19" s="180"/>
      <c r="R19" s="181"/>
      <c r="S19" s="180"/>
      <c r="T19" s="180"/>
      <c r="U19" s="182"/>
    </row>
    <row r="20" spans="1:21" ht="12.75">
      <c r="A20" s="24">
        <v>1995</v>
      </c>
      <c r="B20" s="19">
        <v>147.8</v>
      </c>
      <c r="C20" s="19">
        <v>130.4</v>
      </c>
      <c r="D20" s="19">
        <v>88.2</v>
      </c>
      <c r="G20" s="19"/>
      <c r="L20" s="183"/>
      <c r="M20" s="182"/>
      <c r="N20" s="183"/>
      <c r="O20" s="182"/>
      <c r="Q20" s="180"/>
      <c r="R20" s="181"/>
      <c r="S20" s="180"/>
      <c r="T20" s="180"/>
      <c r="U20" s="182"/>
    </row>
    <row r="21" spans="1:21" ht="12.75">
      <c r="A21" s="24"/>
      <c r="B21" s="19">
        <v>148.7</v>
      </c>
      <c r="C21" s="19">
        <v>135.1</v>
      </c>
      <c r="D21" s="19">
        <v>90.8</v>
      </c>
      <c r="G21" s="19"/>
      <c r="L21" s="183"/>
      <c r="M21" s="182"/>
      <c r="N21" s="183"/>
      <c r="O21" s="182"/>
      <c r="Q21" s="180"/>
      <c r="R21" s="181"/>
      <c r="S21" s="180"/>
      <c r="T21" s="180"/>
      <c r="U21" s="182"/>
    </row>
    <row r="22" spans="1:21" ht="12.75">
      <c r="A22" s="24"/>
      <c r="B22" s="19">
        <v>151.2</v>
      </c>
      <c r="C22" s="19">
        <v>136.2</v>
      </c>
      <c r="D22" s="19">
        <v>90.1</v>
      </c>
      <c r="G22" s="19"/>
      <c r="L22" s="183"/>
      <c r="M22" s="182"/>
      <c r="N22" s="183"/>
      <c r="O22" s="182"/>
      <c r="Q22" s="180"/>
      <c r="R22" s="181"/>
      <c r="S22" s="180"/>
      <c r="T22" s="180"/>
      <c r="U22" s="182"/>
    </row>
    <row r="23" spans="1:21" ht="12.75">
      <c r="A23" s="24"/>
      <c r="B23" s="19">
        <v>152.1</v>
      </c>
      <c r="C23" s="19">
        <v>135.5</v>
      </c>
      <c r="D23" s="19">
        <v>89.1</v>
      </c>
      <c r="G23" s="19"/>
      <c r="L23" s="183"/>
      <c r="M23" s="182"/>
      <c r="N23" s="183"/>
      <c r="O23" s="182"/>
      <c r="Q23" s="180"/>
      <c r="R23" s="181"/>
      <c r="S23" s="180"/>
      <c r="T23" s="180"/>
      <c r="U23" s="182"/>
    </row>
    <row r="24" spans="1:21" ht="12.75">
      <c r="A24" s="24"/>
      <c r="B24" s="19">
        <v>153.9</v>
      </c>
      <c r="C24" s="19">
        <v>138.7</v>
      </c>
      <c r="D24" s="19">
        <v>90.1</v>
      </c>
      <c r="G24" s="19"/>
      <c r="L24" s="183"/>
      <c r="M24" s="182"/>
      <c r="N24" s="183"/>
      <c r="O24" s="182"/>
      <c r="Q24" s="180"/>
      <c r="R24" s="181"/>
      <c r="S24" s="180"/>
      <c r="T24" s="180"/>
      <c r="U24" s="182"/>
    </row>
    <row r="25" spans="1:21" ht="12.75">
      <c r="A25" s="24">
        <v>2000</v>
      </c>
      <c r="B25" s="19">
        <v>153.2</v>
      </c>
      <c r="C25" s="19">
        <v>138.3</v>
      </c>
      <c r="D25" s="19">
        <v>90.3</v>
      </c>
      <c r="G25" s="19"/>
      <c r="L25" s="183"/>
      <c r="M25" s="182"/>
      <c r="N25" s="183"/>
      <c r="O25" s="182"/>
      <c r="Q25" s="180"/>
      <c r="R25" s="181"/>
      <c r="S25" s="180"/>
      <c r="T25" s="180"/>
      <c r="U25" s="182"/>
    </row>
    <row r="26" spans="1:21" ht="12.75">
      <c r="A26" s="24"/>
      <c r="B26" s="19">
        <v>156.1</v>
      </c>
      <c r="C26" s="19">
        <v>138.2</v>
      </c>
      <c r="D26" s="19">
        <v>88.5</v>
      </c>
      <c r="G26" s="19"/>
      <c r="L26" s="183"/>
      <c r="M26" s="182"/>
      <c r="N26" s="183"/>
      <c r="O26" s="182"/>
      <c r="Q26" s="180"/>
      <c r="R26" s="181"/>
      <c r="S26" s="180"/>
      <c r="T26" s="180"/>
      <c r="U26" s="182"/>
    </row>
    <row r="27" spans="1:21" ht="12.75">
      <c r="A27" s="24"/>
      <c r="B27" s="19">
        <v>161</v>
      </c>
      <c r="C27" s="19">
        <v>140.7</v>
      </c>
      <c r="D27" s="19">
        <v>87.4</v>
      </c>
      <c r="G27" s="19"/>
      <c r="L27" s="183"/>
      <c r="M27" s="182"/>
      <c r="N27" s="183"/>
      <c r="O27" s="182"/>
      <c r="Q27" s="180"/>
      <c r="R27" s="181"/>
      <c r="S27" s="180"/>
      <c r="T27" s="180"/>
      <c r="U27" s="182"/>
    </row>
    <row r="28" spans="1:21" ht="12.75">
      <c r="A28" s="24"/>
      <c r="B28" s="19">
        <v>160.2</v>
      </c>
      <c r="C28" s="19">
        <v>139.2</v>
      </c>
      <c r="D28" s="19">
        <v>86.8</v>
      </c>
      <c r="G28" s="19"/>
      <c r="L28" s="183"/>
      <c r="M28" s="182"/>
      <c r="N28" s="183"/>
      <c r="O28" s="182"/>
      <c r="Q28" s="180"/>
      <c r="R28" s="181"/>
      <c r="S28" s="180"/>
      <c r="T28" s="180"/>
      <c r="U28" s="182"/>
    </row>
    <row r="29" spans="1:21" ht="12.75">
      <c r="A29" s="141"/>
      <c r="B29" s="19">
        <v>159.7</v>
      </c>
      <c r="C29" s="19">
        <v>139.8</v>
      </c>
      <c r="D29" s="19">
        <v>87.5</v>
      </c>
      <c r="G29" s="19"/>
      <c r="L29" s="183"/>
      <c r="M29" s="182"/>
      <c r="N29" s="183"/>
      <c r="O29" s="182"/>
      <c r="Q29" s="180"/>
      <c r="R29" s="181"/>
      <c r="S29" s="180"/>
      <c r="T29" s="180"/>
      <c r="U29" s="182"/>
    </row>
    <row r="30" spans="1:21" ht="12.75">
      <c r="A30" s="24">
        <v>2005</v>
      </c>
      <c r="B30" s="19">
        <v>158.8</v>
      </c>
      <c r="C30" s="19">
        <v>139.3</v>
      </c>
      <c r="D30" s="19">
        <v>87.7</v>
      </c>
      <c r="G30" s="19"/>
      <c r="L30" s="183"/>
      <c r="M30" s="182"/>
      <c r="N30" s="183"/>
      <c r="O30" s="182"/>
      <c r="Q30" s="180"/>
      <c r="R30" s="181"/>
      <c r="S30" s="180"/>
      <c r="T30" s="180"/>
      <c r="U30" s="182"/>
    </row>
    <row r="31" spans="1:21" ht="12.75">
      <c r="A31" s="24"/>
      <c r="B31" s="19">
        <v>159.5</v>
      </c>
      <c r="C31" s="19">
        <v>138.2</v>
      </c>
      <c r="D31" s="19">
        <v>86.6</v>
      </c>
      <c r="G31" s="19"/>
      <c r="L31" s="183"/>
      <c r="M31" s="182"/>
      <c r="N31" s="183"/>
      <c r="O31" s="182"/>
      <c r="Q31" s="180"/>
      <c r="R31" s="181"/>
      <c r="S31" s="180"/>
      <c r="T31" s="180"/>
      <c r="U31" s="182"/>
    </row>
    <row r="32" spans="1:21" ht="12.75">
      <c r="A32" s="24"/>
      <c r="B32" s="19">
        <v>159.9</v>
      </c>
      <c r="C32" s="19">
        <v>137.9</v>
      </c>
      <c r="D32" s="19">
        <v>86.3</v>
      </c>
      <c r="G32" s="19"/>
      <c r="L32" s="183"/>
      <c r="M32" s="182"/>
      <c r="N32" s="183"/>
      <c r="O32" s="182"/>
      <c r="Q32" s="180"/>
      <c r="R32" s="181"/>
      <c r="S32" s="180"/>
      <c r="T32" s="180"/>
      <c r="U32" s="182"/>
    </row>
    <row r="33" spans="1:21" ht="12.75">
      <c r="A33" s="24"/>
      <c r="B33" s="19">
        <v>158.7</v>
      </c>
      <c r="C33" s="19">
        <v>134.3</v>
      </c>
      <c r="D33" s="19">
        <v>84.7</v>
      </c>
      <c r="G33" s="19"/>
      <c r="L33" s="183"/>
      <c r="M33" s="182"/>
      <c r="N33" s="183"/>
      <c r="O33" s="182"/>
      <c r="Q33" s="180"/>
      <c r="R33" s="181"/>
      <c r="S33" s="180"/>
      <c r="T33" s="180"/>
      <c r="U33" s="182"/>
    </row>
    <row r="34" spans="1:21" ht="12.75">
      <c r="A34" s="24"/>
      <c r="B34" s="19">
        <v>157.9</v>
      </c>
      <c r="C34" s="19">
        <v>129.8</v>
      </c>
      <c r="D34" s="19">
        <v>82.2</v>
      </c>
      <c r="G34" s="19"/>
      <c r="L34" s="183"/>
      <c r="M34" s="182"/>
      <c r="N34" s="183"/>
      <c r="O34" s="182"/>
      <c r="Q34" s="180"/>
      <c r="R34" s="181"/>
      <c r="S34" s="180"/>
      <c r="T34" s="180"/>
      <c r="U34" s="182"/>
    </row>
    <row r="35" spans="1:21" ht="12.75">
      <c r="A35" s="24"/>
      <c r="B35" s="19">
        <v>154.1</v>
      </c>
      <c r="C35" s="19">
        <v>125.2</v>
      </c>
      <c r="D35" s="19">
        <v>81.3</v>
      </c>
      <c r="G35" s="19"/>
      <c r="L35" s="183"/>
      <c r="M35" s="182"/>
      <c r="N35" s="183"/>
      <c r="O35" s="182"/>
      <c r="Q35" s="180"/>
      <c r="R35" s="181"/>
      <c r="S35" s="180"/>
      <c r="T35" s="180"/>
      <c r="U35" s="182"/>
    </row>
    <row r="36" spans="1:21" ht="12.75">
      <c r="A36" s="24"/>
      <c r="B36" s="19">
        <v>153.1</v>
      </c>
      <c r="C36" s="19">
        <v>122.7</v>
      </c>
      <c r="D36" s="19">
        <v>80.1</v>
      </c>
      <c r="L36" s="183"/>
      <c r="M36" s="182"/>
      <c r="N36" s="183"/>
      <c r="O36" s="182"/>
      <c r="Q36" s="180"/>
      <c r="R36" s="181"/>
      <c r="S36" s="180"/>
      <c r="T36" s="180"/>
      <c r="U36" s="182"/>
    </row>
    <row r="37" spans="1:21" ht="12.75">
      <c r="A37" s="24">
        <v>2012</v>
      </c>
      <c r="B37" s="19">
        <v>153.3</v>
      </c>
      <c r="C37" s="19">
        <v>120.7</v>
      </c>
      <c r="D37" s="19">
        <v>78.7</v>
      </c>
      <c r="L37" s="183"/>
      <c r="M37" s="182"/>
      <c r="N37" s="183"/>
      <c r="O37" s="182"/>
      <c r="Q37" s="180"/>
      <c r="R37" s="181"/>
      <c r="S37" s="180"/>
      <c r="T37" s="180"/>
      <c r="U37" s="182"/>
    </row>
    <row r="38" spans="1:21" ht="12.75">
      <c r="A38" s="24"/>
      <c r="B38" s="19"/>
      <c r="C38" s="184"/>
      <c r="D38" s="183"/>
      <c r="L38" s="183"/>
      <c r="M38" s="182"/>
      <c r="N38" s="183"/>
      <c r="O38" s="182"/>
      <c r="Q38" s="180"/>
      <c r="R38" s="181"/>
      <c r="S38" s="180"/>
      <c r="T38" s="180"/>
      <c r="U38" s="182"/>
    </row>
    <row r="39" spans="1:20" ht="12.75">
      <c r="A39" s="141" t="s">
        <v>226</v>
      </c>
      <c r="M39" s="182"/>
      <c r="N39" s="183"/>
      <c r="O39" s="182"/>
      <c r="Q39" s="180"/>
      <c r="R39" s="181"/>
      <c r="S39" s="180"/>
      <c r="T39" s="180"/>
    </row>
    <row r="40" spans="1:20" ht="12.75">
      <c r="A40" s="141" t="s">
        <v>225</v>
      </c>
      <c r="N40" s="183"/>
      <c r="O40" s="182"/>
      <c r="Q40" s="180"/>
      <c r="R40" s="181"/>
      <c r="S40" s="180"/>
      <c r="T40" s="180"/>
    </row>
    <row r="41" spans="1:20" ht="12.75">
      <c r="A41" s="141" t="s">
        <v>224</v>
      </c>
      <c r="H41" s="23"/>
      <c r="N41" s="183"/>
      <c r="O41" s="182"/>
      <c r="Q41" s="180"/>
      <c r="R41" s="181"/>
      <c r="S41" s="180"/>
      <c r="T41" s="180"/>
    </row>
    <row r="42" spans="1:20" ht="12.75">
      <c r="A42" s="141" t="s">
        <v>223</v>
      </c>
      <c r="N42" s="182"/>
      <c r="O42" s="182"/>
      <c r="Q42" s="180"/>
      <c r="R42" s="181"/>
      <c r="S42" s="180"/>
      <c r="T42" s="180"/>
    </row>
    <row r="43" spans="14:15" ht="12.75">
      <c r="N43" s="45"/>
      <c r="O43" s="45"/>
    </row>
    <row r="44" spans="1:15" ht="12.75">
      <c r="A44" s="13" t="s">
        <v>22</v>
      </c>
      <c r="O44" s="45"/>
    </row>
    <row r="45" ht="12.75">
      <c r="O45" s="45"/>
    </row>
  </sheetData>
  <sheetProtection/>
  <hyperlinks>
    <hyperlink ref="A44" location="Title!A1" display="Return to Title page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28125" style="15" bestFit="1" customWidth="1"/>
    <col min="3" max="3" width="37.421875" style="15" bestFit="1" customWidth="1"/>
    <col min="4" max="4" width="32.140625" style="15" bestFit="1" customWidth="1"/>
    <col min="5" max="5" width="9.140625" style="15" customWidth="1"/>
    <col min="6" max="6" width="8.140625" style="15" customWidth="1"/>
    <col min="7" max="7" width="37.421875" style="15" bestFit="1" customWidth="1"/>
    <col min="8" max="8" width="42.57421875" style="15" bestFit="1" customWidth="1"/>
    <col min="9" max="9" width="36.00390625" style="15" bestFit="1" customWidth="1"/>
    <col min="10" max="16384" width="9.140625" style="15" customWidth="1"/>
  </cols>
  <sheetData>
    <row r="1" ht="15.75">
      <c r="A1" s="27" t="s">
        <v>240</v>
      </c>
    </row>
    <row r="2" ht="15.75">
      <c r="A2" s="27" t="s">
        <v>239</v>
      </c>
    </row>
    <row r="4" spans="2:12" ht="12.75">
      <c r="B4" s="61" t="s">
        <v>238</v>
      </c>
      <c r="C4" s="61" t="s">
        <v>237</v>
      </c>
      <c r="D4" s="61" t="s">
        <v>236</v>
      </c>
      <c r="J4" s="24"/>
      <c r="K4" s="24"/>
      <c r="L4" s="24"/>
    </row>
    <row r="5" spans="1:21" ht="12.75">
      <c r="A5" s="24">
        <v>1980</v>
      </c>
      <c r="B5" s="60">
        <v>100</v>
      </c>
      <c r="C5" s="60">
        <v>100</v>
      </c>
      <c r="D5" s="60">
        <v>100</v>
      </c>
      <c r="R5" s="186"/>
      <c r="U5" s="19"/>
    </row>
    <row r="6" spans="1:21" ht="12.75">
      <c r="A6" s="24"/>
      <c r="B6" s="60">
        <v>101.1</v>
      </c>
      <c r="C6" s="60">
        <v>94.2</v>
      </c>
      <c r="D6" s="60">
        <v>93.2</v>
      </c>
      <c r="R6" s="186"/>
      <c r="U6" s="19"/>
    </row>
    <row r="7" spans="1:21" ht="12.75">
      <c r="A7" s="24"/>
      <c r="B7" s="60">
        <v>102.2</v>
      </c>
      <c r="C7" s="60">
        <v>96.5</v>
      </c>
      <c r="D7" s="60">
        <v>94.4</v>
      </c>
      <c r="R7" s="186"/>
      <c r="U7" s="19"/>
    </row>
    <row r="8" spans="1:21" ht="12.75">
      <c r="A8" s="24"/>
      <c r="B8" s="60">
        <v>103.2</v>
      </c>
      <c r="C8" s="60">
        <v>103.1</v>
      </c>
      <c r="D8" s="60">
        <v>99.8</v>
      </c>
      <c r="R8" s="186"/>
      <c r="U8" s="19"/>
    </row>
    <row r="9" spans="1:21" ht="12.75">
      <c r="A9" s="24"/>
      <c r="B9" s="60">
        <v>107.5</v>
      </c>
      <c r="C9" s="60">
        <v>112.3</v>
      </c>
      <c r="D9" s="60">
        <v>104.4</v>
      </c>
      <c r="R9" s="186"/>
      <c r="U9" s="19"/>
    </row>
    <row r="10" spans="1:21" ht="12.75">
      <c r="A10" s="24">
        <v>1985</v>
      </c>
      <c r="B10" s="60">
        <v>110.8</v>
      </c>
      <c r="C10" s="60">
        <v>118.8</v>
      </c>
      <c r="D10" s="60">
        <v>107.3</v>
      </c>
      <c r="R10" s="186"/>
      <c r="U10" s="19"/>
    </row>
    <row r="11" spans="1:21" ht="12.75">
      <c r="A11" s="24"/>
      <c r="B11" s="60">
        <v>112.9</v>
      </c>
      <c r="C11" s="60">
        <v>131.8</v>
      </c>
      <c r="D11" s="60">
        <v>116.8</v>
      </c>
      <c r="R11" s="186"/>
      <c r="U11" s="19"/>
    </row>
    <row r="12" spans="1:21" ht="12.75">
      <c r="A12" s="24"/>
      <c r="B12" s="60">
        <v>121.5</v>
      </c>
      <c r="C12" s="60">
        <v>139.6</v>
      </c>
      <c r="D12" s="60">
        <v>114.9</v>
      </c>
      <c r="R12" s="186"/>
      <c r="U12" s="19"/>
    </row>
    <row r="13" spans="1:21" ht="12.75">
      <c r="A13" s="24"/>
      <c r="B13" s="60">
        <v>139.8</v>
      </c>
      <c r="C13" s="60">
        <v>152.7</v>
      </c>
      <c r="D13" s="60">
        <v>109.3</v>
      </c>
      <c r="R13" s="186"/>
      <c r="U13" s="19"/>
    </row>
    <row r="14" spans="1:21" ht="12.75">
      <c r="A14" s="24"/>
      <c r="B14" s="60">
        <v>148.4</v>
      </c>
      <c r="C14" s="60">
        <v>165</v>
      </c>
      <c r="D14" s="60">
        <v>111.2</v>
      </c>
      <c r="R14" s="186"/>
      <c r="U14" s="19"/>
    </row>
    <row r="15" spans="1:21" ht="12.75">
      <c r="A15" s="24">
        <v>1990</v>
      </c>
      <c r="B15" s="60">
        <v>146.2</v>
      </c>
      <c r="C15" s="60">
        <v>164.2</v>
      </c>
      <c r="D15" s="60">
        <v>112.3</v>
      </c>
      <c r="R15" s="186"/>
      <c r="U15" s="19"/>
    </row>
    <row r="16" spans="1:21" ht="12.75">
      <c r="A16" s="24"/>
      <c r="B16" s="60">
        <v>139.8</v>
      </c>
      <c r="C16" s="60">
        <v>160.6</v>
      </c>
      <c r="D16" s="60">
        <v>114.9</v>
      </c>
      <c r="R16" s="186"/>
      <c r="U16" s="19"/>
    </row>
    <row r="17" spans="1:21" ht="12.75">
      <c r="A17" s="24"/>
      <c r="B17" s="60">
        <v>136.6</v>
      </c>
      <c r="C17" s="60">
        <v>163.9</v>
      </c>
      <c r="D17" s="60">
        <v>120</v>
      </c>
      <c r="R17" s="186"/>
      <c r="U17" s="19"/>
    </row>
    <row r="18" spans="1:21" ht="12.75">
      <c r="A18" s="24"/>
      <c r="B18" s="60">
        <v>145.2</v>
      </c>
      <c r="C18" s="60">
        <v>165.9</v>
      </c>
      <c r="D18" s="60">
        <v>114.3</v>
      </c>
      <c r="R18" s="186"/>
      <c r="U18" s="19"/>
    </row>
    <row r="19" spans="1:21" ht="12.75">
      <c r="A19" s="24"/>
      <c r="B19" s="60">
        <v>154.8</v>
      </c>
      <c r="C19" s="60">
        <v>174.1</v>
      </c>
      <c r="D19" s="60">
        <v>112.4</v>
      </c>
      <c r="R19" s="186"/>
      <c r="U19" s="19"/>
    </row>
    <row r="20" spans="1:21" ht="12.75">
      <c r="A20" s="24">
        <v>1995</v>
      </c>
      <c r="B20" s="60">
        <v>161.3</v>
      </c>
      <c r="C20" s="60">
        <v>172.3</v>
      </c>
      <c r="D20" s="60">
        <v>106.8</v>
      </c>
      <c r="R20" s="186"/>
      <c r="U20" s="19"/>
    </row>
    <row r="21" spans="1:21" ht="12.75">
      <c r="A21" s="24"/>
      <c r="B21" s="60">
        <v>165.6</v>
      </c>
      <c r="C21" s="60">
        <v>179.7</v>
      </c>
      <c r="D21" s="60">
        <v>108.5</v>
      </c>
      <c r="R21" s="186"/>
      <c r="U21" s="19"/>
    </row>
    <row r="22" spans="1:21" ht="12.75">
      <c r="A22" s="24"/>
      <c r="B22" s="60">
        <v>168.8</v>
      </c>
      <c r="C22" s="60">
        <v>183.1</v>
      </c>
      <c r="D22" s="60">
        <v>108.5</v>
      </c>
      <c r="R22" s="186"/>
      <c r="U22" s="19"/>
    </row>
    <row r="23" spans="1:21" ht="12.75">
      <c r="A23" s="24"/>
      <c r="B23" s="60">
        <v>172</v>
      </c>
      <c r="C23" s="60">
        <v>181.8</v>
      </c>
      <c r="D23" s="60">
        <v>105.7</v>
      </c>
      <c r="R23" s="186"/>
      <c r="U23" s="19"/>
    </row>
    <row r="24" spans="1:21" ht="12.75">
      <c r="A24" s="24"/>
      <c r="B24" s="60">
        <v>169.9</v>
      </c>
      <c r="C24" s="60">
        <v>178</v>
      </c>
      <c r="D24" s="60">
        <v>104.8</v>
      </c>
      <c r="R24" s="186"/>
      <c r="U24" s="19"/>
    </row>
    <row r="25" spans="1:21" ht="12.75">
      <c r="A25" s="24">
        <v>2000</v>
      </c>
      <c r="B25" s="60">
        <v>171</v>
      </c>
      <c r="C25" s="60">
        <v>174.4</v>
      </c>
      <c r="D25" s="60">
        <v>102</v>
      </c>
      <c r="R25" s="186"/>
      <c r="U25" s="19"/>
    </row>
    <row r="26" spans="1:21" ht="12.75">
      <c r="A26" s="24"/>
      <c r="B26" s="60">
        <v>171</v>
      </c>
      <c r="C26" s="60">
        <v>175.2</v>
      </c>
      <c r="D26" s="60">
        <v>102.5</v>
      </c>
      <c r="R26" s="186"/>
      <c r="U26" s="19"/>
    </row>
    <row r="27" spans="1:21" ht="12.75">
      <c r="A27" s="24"/>
      <c r="B27" s="60">
        <v>171</v>
      </c>
      <c r="C27" s="60">
        <v>179.7</v>
      </c>
      <c r="D27" s="60">
        <v>105.1</v>
      </c>
      <c r="R27" s="186"/>
      <c r="U27" s="19"/>
    </row>
    <row r="28" spans="1:21" ht="12.75">
      <c r="A28" s="24"/>
      <c r="B28" s="60">
        <v>174.2</v>
      </c>
      <c r="C28" s="60">
        <v>182.8</v>
      </c>
      <c r="D28" s="60">
        <v>104.9</v>
      </c>
      <c r="R28" s="186"/>
      <c r="U28" s="19"/>
    </row>
    <row r="29" spans="1:21" ht="12.75">
      <c r="A29" s="24"/>
      <c r="B29" s="60">
        <v>175.3</v>
      </c>
      <c r="C29" s="60">
        <v>186.6</v>
      </c>
      <c r="D29" s="60">
        <v>106.5</v>
      </c>
      <c r="R29" s="186"/>
      <c r="U29" s="19"/>
    </row>
    <row r="30" spans="1:21" ht="12.75">
      <c r="A30" s="24">
        <v>2005</v>
      </c>
      <c r="B30" s="60">
        <v>175.3</v>
      </c>
      <c r="C30" s="60">
        <v>192.8</v>
      </c>
      <c r="D30" s="60">
        <v>110</v>
      </c>
      <c r="R30" s="186"/>
      <c r="U30" s="19"/>
    </row>
    <row r="31" spans="1:21" ht="12.75">
      <c r="A31" s="24"/>
      <c r="B31" s="60">
        <v>175.3</v>
      </c>
      <c r="C31" s="60">
        <v>197.7</v>
      </c>
      <c r="D31" s="60">
        <v>112.8</v>
      </c>
      <c r="R31" s="186"/>
      <c r="U31" s="19"/>
    </row>
    <row r="32" spans="1:21" ht="12.75">
      <c r="A32" s="24"/>
      <c r="B32" s="60">
        <v>181.7</v>
      </c>
      <c r="C32" s="60">
        <v>206</v>
      </c>
      <c r="D32" s="60">
        <v>113.4</v>
      </c>
      <c r="R32" s="186"/>
      <c r="U32" s="19"/>
    </row>
    <row r="33" spans="1:21" ht="12.75">
      <c r="A33" s="24"/>
      <c r="B33" s="60">
        <v>168.8</v>
      </c>
      <c r="C33" s="60">
        <v>198.1</v>
      </c>
      <c r="D33" s="60">
        <v>117.4</v>
      </c>
      <c r="R33" s="186"/>
      <c r="U33" s="19"/>
    </row>
    <row r="34" spans="1:21" ht="12.75">
      <c r="A34" s="24"/>
      <c r="B34" s="60">
        <v>147.3</v>
      </c>
      <c r="C34" s="60">
        <v>193.4</v>
      </c>
      <c r="D34" s="60">
        <v>131.3</v>
      </c>
      <c r="R34" s="186"/>
      <c r="U34" s="19"/>
    </row>
    <row r="35" spans="1:21" ht="12.75">
      <c r="A35" s="24"/>
      <c r="B35" s="60">
        <v>162.4</v>
      </c>
      <c r="C35" s="60">
        <v>202.5</v>
      </c>
      <c r="D35" s="60">
        <v>124.7</v>
      </c>
      <c r="R35" s="186"/>
      <c r="U35" s="19"/>
    </row>
    <row r="36" spans="1:21" ht="12.75">
      <c r="A36" s="24"/>
      <c r="B36" s="60">
        <v>171</v>
      </c>
      <c r="C36" s="60">
        <v>201.4</v>
      </c>
      <c r="D36" s="60">
        <v>117.8</v>
      </c>
      <c r="R36" s="186"/>
      <c r="U36" s="19"/>
    </row>
    <row r="37" spans="1:21" ht="12.75">
      <c r="A37" s="24">
        <v>2012</v>
      </c>
      <c r="B37" s="60">
        <v>171</v>
      </c>
      <c r="C37" s="60">
        <v>202.8</v>
      </c>
      <c r="D37" s="60">
        <v>118.6</v>
      </c>
      <c r="R37" s="186"/>
      <c r="U37" s="19"/>
    </row>
    <row r="38" spans="1:21" ht="12.75">
      <c r="A38" s="24"/>
      <c r="B38" s="19"/>
      <c r="C38" s="19"/>
      <c r="D38" s="19"/>
      <c r="F38" s="23"/>
      <c r="G38" s="23"/>
      <c r="H38" s="23"/>
      <c r="U38" s="19"/>
    </row>
    <row r="39" spans="1:21" ht="12.75">
      <c r="A39" s="141" t="s">
        <v>235</v>
      </c>
      <c r="U39" s="19"/>
    </row>
    <row r="40" ht="12.75">
      <c r="A40" s="141" t="s">
        <v>234</v>
      </c>
    </row>
    <row r="41" ht="12.75">
      <c r="A41" s="141" t="s">
        <v>233</v>
      </c>
    </row>
    <row r="42" ht="12.75">
      <c r="A42" s="141" t="s">
        <v>232</v>
      </c>
    </row>
    <row r="44" ht="12.75">
      <c r="A44" s="13" t="s">
        <v>22</v>
      </c>
    </row>
  </sheetData>
  <sheetProtection/>
  <hyperlinks>
    <hyperlink ref="A44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20.140625" style="15" customWidth="1"/>
    <col min="3" max="3" width="20.421875" style="15" customWidth="1"/>
    <col min="4" max="4" width="26.421875" style="15" customWidth="1"/>
    <col min="5" max="6" width="9.140625" style="15" customWidth="1"/>
    <col min="7" max="7" width="14.28125" style="15" customWidth="1"/>
    <col min="8" max="8" width="16.7109375" style="15" customWidth="1"/>
    <col min="9" max="9" width="20.421875" style="15" customWidth="1"/>
    <col min="10" max="10" width="9.140625" style="15" customWidth="1"/>
    <col min="11" max="11" width="11.57421875" style="15" bestFit="1" customWidth="1"/>
    <col min="12" max="16384" width="9.140625" style="15" customWidth="1"/>
  </cols>
  <sheetData>
    <row r="1" ht="15.75">
      <c r="A1" s="27" t="s">
        <v>250</v>
      </c>
    </row>
    <row r="2" ht="15.75">
      <c r="A2" s="27" t="s">
        <v>249</v>
      </c>
    </row>
    <row r="4" spans="2:4" ht="38.25">
      <c r="B4" s="189" t="s">
        <v>248</v>
      </c>
      <c r="C4" s="189" t="s">
        <v>247</v>
      </c>
      <c r="D4" s="189" t="s">
        <v>246</v>
      </c>
    </row>
    <row r="5" spans="1:11" ht="12.75">
      <c r="A5" s="24">
        <v>1980</v>
      </c>
      <c r="B5" s="19">
        <v>100</v>
      </c>
      <c r="C5" s="19">
        <v>100</v>
      </c>
      <c r="D5" s="19">
        <v>100</v>
      </c>
      <c r="K5" s="102"/>
    </row>
    <row r="6" spans="1:4" ht="12.75">
      <c r="A6" s="24"/>
      <c r="B6" s="19">
        <v>99.5</v>
      </c>
      <c r="C6" s="19">
        <v>98.8</v>
      </c>
      <c r="D6" s="19">
        <v>100</v>
      </c>
    </row>
    <row r="7" spans="1:4" ht="12.75">
      <c r="A7" s="24"/>
      <c r="B7" s="19">
        <v>98.5</v>
      </c>
      <c r="C7" s="19">
        <v>96.6</v>
      </c>
      <c r="D7" s="19">
        <v>99</v>
      </c>
    </row>
    <row r="8" spans="1:4" ht="12.75">
      <c r="A8" s="24"/>
      <c r="B8" s="19">
        <v>97.9</v>
      </c>
      <c r="C8" s="19">
        <v>95.1</v>
      </c>
      <c r="D8" s="19">
        <v>96.4</v>
      </c>
    </row>
    <row r="9" spans="1:4" ht="12.75">
      <c r="A9" s="24"/>
      <c r="B9" s="19">
        <v>95</v>
      </c>
      <c r="C9" s="19">
        <v>91.4</v>
      </c>
      <c r="D9" s="19">
        <v>90.2</v>
      </c>
    </row>
    <row r="10" spans="1:11" ht="12.75">
      <c r="A10" s="24">
        <v>1985</v>
      </c>
      <c r="B10" s="19">
        <v>105.2</v>
      </c>
      <c r="C10" s="19">
        <v>100.4</v>
      </c>
      <c r="D10" s="19">
        <v>96.8</v>
      </c>
      <c r="K10" s="188"/>
    </row>
    <row r="11" spans="1:4" ht="12.75">
      <c r="A11" s="24"/>
      <c r="B11" s="19">
        <v>109</v>
      </c>
      <c r="C11" s="19">
        <v>103.2</v>
      </c>
      <c r="D11" s="19">
        <v>96.4</v>
      </c>
    </row>
    <row r="12" spans="1:4" ht="12.75">
      <c r="A12" s="24"/>
      <c r="B12" s="19">
        <v>108.2</v>
      </c>
      <c r="C12" s="19">
        <v>101.6</v>
      </c>
      <c r="D12" s="19">
        <v>94.3</v>
      </c>
    </row>
    <row r="13" spans="1:4" ht="12.75">
      <c r="A13" s="24"/>
      <c r="B13" s="19">
        <v>105.2</v>
      </c>
      <c r="C13" s="19">
        <v>98.1</v>
      </c>
      <c r="D13" s="19">
        <v>87.1</v>
      </c>
    </row>
    <row r="14" spans="1:4" ht="12.75">
      <c r="A14" s="24"/>
      <c r="B14" s="19">
        <v>99.7</v>
      </c>
      <c r="C14" s="19">
        <v>92.3</v>
      </c>
      <c r="D14" s="19">
        <v>78.9</v>
      </c>
    </row>
    <row r="15" spans="1:4" ht="12.75">
      <c r="A15" s="24">
        <v>1990</v>
      </c>
      <c r="B15" s="19">
        <v>100.7</v>
      </c>
      <c r="C15" s="19">
        <v>92.5</v>
      </c>
      <c r="D15" s="19">
        <v>76.4</v>
      </c>
    </row>
    <row r="16" spans="1:4" ht="12.75">
      <c r="A16" s="24"/>
      <c r="B16" s="19">
        <v>110.2</v>
      </c>
      <c r="C16" s="19">
        <v>100.6</v>
      </c>
      <c r="D16" s="19">
        <v>82.4</v>
      </c>
    </row>
    <row r="17" spans="1:4" ht="12.75">
      <c r="A17" s="24"/>
      <c r="B17" s="19">
        <v>108.2</v>
      </c>
      <c r="C17" s="19">
        <v>98.4</v>
      </c>
      <c r="D17" s="19">
        <v>78.9</v>
      </c>
    </row>
    <row r="18" spans="1:4" ht="12.75">
      <c r="A18" s="24"/>
      <c r="B18" s="19">
        <v>111.6</v>
      </c>
      <c r="C18" s="19">
        <v>101</v>
      </c>
      <c r="D18" s="19">
        <v>79.2</v>
      </c>
    </row>
    <row r="19" spans="1:4" ht="12.75">
      <c r="A19" s="24"/>
      <c r="B19" s="19">
        <v>107.4</v>
      </c>
      <c r="C19" s="19">
        <v>96.9</v>
      </c>
      <c r="D19" s="19">
        <v>75.4</v>
      </c>
    </row>
    <row r="20" spans="1:4" ht="12.75">
      <c r="A20" s="24">
        <v>1995</v>
      </c>
      <c r="B20" s="19">
        <v>104</v>
      </c>
      <c r="C20" s="19">
        <v>93.4</v>
      </c>
      <c r="D20" s="19">
        <v>71.3</v>
      </c>
    </row>
    <row r="21" spans="1:4" ht="12.75">
      <c r="A21" s="24"/>
      <c r="B21" s="19">
        <v>117</v>
      </c>
      <c r="C21" s="19">
        <v>104.6</v>
      </c>
      <c r="D21" s="19">
        <v>78</v>
      </c>
    </row>
    <row r="22" spans="1:4" ht="12.75">
      <c r="A22" s="24"/>
      <c r="B22" s="19">
        <v>108.6</v>
      </c>
      <c r="C22" s="19">
        <v>96.7</v>
      </c>
      <c r="D22" s="19">
        <v>69.8</v>
      </c>
    </row>
    <row r="23" spans="1:4" ht="12.75">
      <c r="A23" s="24"/>
      <c r="B23" s="19">
        <v>111.5</v>
      </c>
      <c r="C23" s="19">
        <v>99</v>
      </c>
      <c r="D23" s="19">
        <v>69.9</v>
      </c>
    </row>
    <row r="24" spans="1:4" ht="12.75">
      <c r="A24" s="24"/>
      <c r="B24" s="19">
        <v>111.1</v>
      </c>
      <c r="C24" s="19">
        <v>98.2</v>
      </c>
      <c r="D24" s="19">
        <v>67.8</v>
      </c>
    </row>
    <row r="25" spans="1:4" ht="12.75">
      <c r="A25" s="24">
        <v>2000</v>
      </c>
      <c r="B25" s="19">
        <v>112.5</v>
      </c>
      <c r="C25" s="19">
        <v>98.9</v>
      </c>
      <c r="D25" s="19">
        <v>65.3</v>
      </c>
    </row>
    <row r="26" spans="1:4" ht="12.75">
      <c r="A26" s="24"/>
      <c r="B26" s="19">
        <v>115.2</v>
      </c>
      <c r="C26" s="19">
        <v>100.8</v>
      </c>
      <c r="D26" s="19">
        <v>64</v>
      </c>
    </row>
    <row r="27" spans="1:4" ht="12.75">
      <c r="A27" s="24"/>
      <c r="B27" s="19">
        <v>113.1</v>
      </c>
      <c r="C27" s="19">
        <v>98.5</v>
      </c>
      <c r="D27" s="19">
        <v>61.8</v>
      </c>
    </row>
    <row r="28" spans="1:4" ht="12.75">
      <c r="A28" s="24"/>
      <c r="B28" s="19">
        <v>114.5</v>
      </c>
      <c r="C28" s="19">
        <v>99.4</v>
      </c>
      <c r="D28" s="19">
        <v>61</v>
      </c>
    </row>
    <row r="29" spans="1:4" ht="12.75">
      <c r="A29" s="24"/>
      <c r="B29" s="19">
        <v>116.3</v>
      </c>
      <c r="C29" s="19">
        <v>100.8</v>
      </c>
      <c r="D29" s="19">
        <v>60.9</v>
      </c>
    </row>
    <row r="30" spans="1:4" ht="12.75">
      <c r="A30" s="24">
        <v>2005</v>
      </c>
      <c r="B30" s="19">
        <v>111.9</v>
      </c>
      <c r="C30" s="19">
        <v>96.9</v>
      </c>
      <c r="D30" s="19">
        <v>58.2</v>
      </c>
    </row>
    <row r="31" spans="1:4" ht="12.75">
      <c r="A31" s="24"/>
      <c r="B31" s="19">
        <v>108.3</v>
      </c>
      <c r="C31" s="19">
        <v>93.7</v>
      </c>
      <c r="D31" s="19">
        <v>55.3</v>
      </c>
    </row>
    <row r="32" spans="1:4" ht="12.75">
      <c r="A32" s="24"/>
      <c r="B32" s="19">
        <v>103.6</v>
      </c>
      <c r="C32" s="19">
        <v>89.7</v>
      </c>
      <c r="D32" s="19">
        <v>53.1</v>
      </c>
    </row>
    <row r="33" spans="1:4" ht="12.75">
      <c r="A33" s="24"/>
      <c r="B33" s="19">
        <v>103.9</v>
      </c>
      <c r="C33" s="19">
        <v>90</v>
      </c>
      <c r="D33" s="19">
        <v>53.5</v>
      </c>
    </row>
    <row r="34" spans="1:4" ht="12.75">
      <c r="A34" s="24"/>
      <c r="B34" s="19">
        <v>100</v>
      </c>
      <c r="C34" s="19">
        <v>86.6</v>
      </c>
      <c r="D34" s="19">
        <v>51.1</v>
      </c>
    </row>
    <row r="35" spans="1:4" ht="12.75">
      <c r="A35" s="24">
        <v>2010</v>
      </c>
      <c r="B35" s="19">
        <v>109.4</v>
      </c>
      <c r="C35" s="19">
        <v>94.8</v>
      </c>
      <c r="D35" s="19">
        <v>56.6</v>
      </c>
    </row>
    <row r="36" spans="1:4" ht="12.75">
      <c r="A36" s="24"/>
      <c r="B36" s="19">
        <v>86.8</v>
      </c>
      <c r="C36" s="19">
        <v>75.3</v>
      </c>
      <c r="D36" s="19">
        <v>45.3</v>
      </c>
    </row>
    <row r="37" spans="1:4" ht="12.75">
      <c r="A37" s="24"/>
      <c r="B37" s="19">
        <v>97</v>
      </c>
      <c r="C37" s="19">
        <v>83.8</v>
      </c>
      <c r="D37" s="19">
        <v>49.7</v>
      </c>
    </row>
    <row r="38" spans="1:4" ht="12.75">
      <c r="A38" s="24">
        <v>2013</v>
      </c>
      <c r="B38" s="19">
        <v>96.9</v>
      </c>
      <c r="C38" s="19">
        <v>83.1</v>
      </c>
      <c r="D38" s="19">
        <v>49.9</v>
      </c>
    </row>
    <row r="40" ht="12.75">
      <c r="A40" s="187" t="s">
        <v>245</v>
      </c>
    </row>
    <row r="41" ht="12.75">
      <c r="A41" s="141" t="s">
        <v>244</v>
      </c>
    </row>
    <row r="42" ht="12.75">
      <c r="A42" s="141" t="s">
        <v>243</v>
      </c>
    </row>
    <row r="43" ht="12.75">
      <c r="A43" s="141" t="s">
        <v>242</v>
      </c>
    </row>
    <row r="44" ht="12.75">
      <c r="A44" s="141" t="s">
        <v>241</v>
      </c>
    </row>
    <row r="46" ht="12.75">
      <c r="A46" s="13" t="s">
        <v>22</v>
      </c>
    </row>
  </sheetData>
  <sheetProtection/>
  <hyperlinks>
    <hyperlink ref="A46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4.140625" style="15" customWidth="1"/>
    <col min="3" max="3" width="10.57421875" style="15" bestFit="1" customWidth="1"/>
    <col min="4" max="4" width="9.57421875" style="15" bestFit="1" customWidth="1"/>
    <col min="5" max="5" width="22.8515625" style="15" customWidth="1"/>
    <col min="6" max="6" width="10.57421875" style="15" bestFit="1" customWidth="1"/>
    <col min="7" max="7" width="11.57421875" style="15" customWidth="1"/>
    <col min="8" max="9" width="6.8515625" style="15" customWidth="1"/>
    <col min="10" max="10" width="6.140625" style="15" customWidth="1"/>
    <col min="11" max="11" width="6.8515625" style="15" customWidth="1"/>
    <col min="12" max="12" width="18.00390625" style="15" bestFit="1" customWidth="1"/>
    <col min="13" max="13" width="20.7109375" style="15" bestFit="1" customWidth="1"/>
    <col min="14" max="14" width="18.00390625" style="15" bestFit="1" customWidth="1"/>
    <col min="15" max="16384" width="9.140625" style="15" customWidth="1"/>
  </cols>
  <sheetData>
    <row r="1" ht="15.75">
      <c r="A1" s="27" t="s">
        <v>259</v>
      </c>
    </row>
    <row r="2" ht="15.75">
      <c r="A2" s="27" t="s">
        <v>258</v>
      </c>
    </row>
    <row r="4" spans="6:16" ht="12.75">
      <c r="F4" s="26" t="s">
        <v>198</v>
      </c>
      <c r="H4" s="45"/>
      <c r="I4" s="45"/>
      <c r="J4" s="45"/>
      <c r="K4" s="45"/>
      <c r="L4" s="45"/>
      <c r="M4" s="45"/>
      <c r="N4" s="45"/>
      <c r="O4" s="45"/>
      <c r="P4" s="45"/>
    </row>
    <row r="5" spans="2:16" s="24" customFormat="1" ht="12.75">
      <c r="B5" s="24" t="s">
        <v>257</v>
      </c>
      <c r="C5" s="24" t="s">
        <v>216</v>
      </c>
      <c r="D5" s="24" t="s">
        <v>256</v>
      </c>
      <c r="E5" s="24" t="s">
        <v>255</v>
      </c>
      <c r="F5" s="24" t="s">
        <v>83</v>
      </c>
      <c r="H5" s="45"/>
      <c r="I5" s="194"/>
      <c r="J5" s="193"/>
      <c r="K5" s="193"/>
      <c r="L5" s="193"/>
      <c r="M5" s="193"/>
      <c r="N5" s="52"/>
      <c r="O5" s="52"/>
      <c r="P5" s="52"/>
    </row>
    <row r="6" spans="1:17" ht="12.75">
      <c r="A6" s="24">
        <v>1980</v>
      </c>
      <c r="B6" s="23">
        <v>23.606587</v>
      </c>
      <c r="C6" s="23">
        <v>10.111906</v>
      </c>
      <c r="D6" s="23">
        <v>1.991722</v>
      </c>
      <c r="E6" s="23">
        <v>4.130786</v>
      </c>
      <c r="F6" s="23">
        <v>39.841</v>
      </c>
      <c r="H6" s="23"/>
      <c r="M6" s="192"/>
      <c r="N6" s="192"/>
      <c r="O6" s="192"/>
      <c r="P6" s="192"/>
      <c r="Q6" s="192"/>
    </row>
    <row r="7" spans="2:17" ht="12.75">
      <c r="B7" s="23">
        <v>23.408189</v>
      </c>
      <c r="C7" s="23">
        <v>10.062175</v>
      </c>
      <c r="D7" s="23">
        <v>1.957241</v>
      </c>
      <c r="E7" s="23">
        <v>4.246395</v>
      </c>
      <c r="F7" s="23">
        <v>39.674</v>
      </c>
      <c r="H7" s="23"/>
      <c r="M7" s="192"/>
      <c r="N7" s="192"/>
      <c r="O7" s="192"/>
      <c r="P7" s="192"/>
      <c r="Q7" s="192"/>
    </row>
    <row r="8" spans="2:17" ht="12.75">
      <c r="B8" s="23">
        <v>22.967486</v>
      </c>
      <c r="C8" s="23">
        <v>9.956575</v>
      </c>
      <c r="D8" s="23">
        <v>1.924566</v>
      </c>
      <c r="E8" s="23">
        <v>4.369372</v>
      </c>
      <c r="F8" s="23">
        <v>39.218</v>
      </c>
      <c r="H8" s="23"/>
      <c r="M8" s="192"/>
      <c r="N8" s="192"/>
      <c r="O8" s="192"/>
      <c r="P8" s="192"/>
      <c r="Q8" s="192"/>
    </row>
    <row r="9" spans="2:17" ht="12.75">
      <c r="B9" s="23">
        <v>22.818664</v>
      </c>
      <c r="C9" s="23">
        <v>9.811198</v>
      </c>
      <c r="D9" s="23">
        <v>1.882132</v>
      </c>
      <c r="E9" s="23">
        <v>4.502006</v>
      </c>
      <c r="F9" s="23">
        <v>39.014</v>
      </c>
      <c r="H9" s="23"/>
      <c r="M9" s="192"/>
      <c r="N9" s="192"/>
      <c r="O9" s="192"/>
      <c r="P9" s="192"/>
      <c r="Q9" s="192"/>
    </row>
    <row r="10" spans="2:17" ht="12.75">
      <c r="B10" s="23">
        <v>21.777915</v>
      </c>
      <c r="C10" s="23">
        <v>9.634633</v>
      </c>
      <c r="D10" s="23">
        <v>1.833072</v>
      </c>
      <c r="E10" s="23">
        <v>4.650381</v>
      </c>
      <c r="F10" s="23">
        <v>37.896</v>
      </c>
      <c r="H10" s="23"/>
      <c r="M10" s="192"/>
      <c r="N10" s="192"/>
      <c r="O10" s="192"/>
      <c r="P10" s="192"/>
      <c r="Q10" s="192"/>
    </row>
    <row r="11" spans="1:17" ht="12.75">
      <c r="A11" s="24">
        <v>1985</v>
      </c>
      <c r="B11" s="23">
        <v>25.73535</v>
      </c>
      <c r="C11" s="23">
        <v>9.670285</v>
      </c>
      <c r="D11" s="23">
        <v>1.799217</v>
      </c>
      <c r="E11" s="23">
        <v>4.857147</v>
      </c>
      <c r="F11" s="23">
        <v>42.062</v>
      </c>
      <c r="H11" s="23"/>
      <c r="M11" s="192"/>
      <c r="N11" s="192"/>
      <c r="O11" s="192"/>
      <c r="P11" s="192"/>
      <c r="Q11" s="192"/>
    </row>
    <row r="12" spans="2:17" ht="12.75">
      <c r="B12" s="23">
        <v>27.226058</v>
      </c>
      <c r="C12" s="23">
        <v>9.712905</v>
      </c>
      <c r="D12" s="23">
        <v>1.743667</v>
      </c>
      <c r="E12" s="23">
        <v>5.01737</v>
      </c>
      <c r="F12" s="23">
        <v>43.7</v>
      </c>
      <c r="H12" s="23"/>
      <c r="M12" s="192"/>
      <c r="N12" s="192"/>
      <c r="O12" s="192"/>
      <c r="P12" s="192"/>
      <c r="Q12" s="192"/>
    </row>
    <row r="13" spans="2:17" ht="12.75">
      <c r="B13" s="23">
        <v>27.159881</v>
      </c>
      <c r="C13" s="23">
        <v>9.435704</v>
      </c>
      <c r="D13" s="23">
        <v>1.689828</v>
      </c>
      <c r="E13" s="23">
        <v>5.174587</v>
      </c>
      <c r="F13" s="23">
        <v>43.46</v>
      </c>
      <c r="H13" s="23"/>
      <c r="M13" s="192"/>
      <c r="N13" s="192"/>
      <c r="O13" s="192"/>
      <c r="P13" s="192"/>
      <c r="Q13" s="192"/>
    </row>
    <row r="14" spans="2:17" ht="12.75">
      <c r="B14" s="23">
        <v>26.072826</v>
      </c>
      <c r="C14" s="23">
        <v>9.36161</v>
      </c>
      <c r="D14" s="23">
        <v>1.637556</v>
      </c>
      <c r="E14" s="23">
        <v>5.295009</v>
      </c>
      <c r="F14" s="23">
        <v>42.367</v>
      </c>
      <c r="H14" s="23"/>
      <c r="M14" s="192"/>
      <c r="N14" s="192"/>
      <c r="O14" s="192"/>
      <c r="P14" s="192"/>
      <c r="Q14" s="192"/>
    </row>
    <row r="15" spans="2:17" ht="12.75">
      <c r="B15" s="23">
        <v>24.006413</v>
      </c>
      <c r="C15" s="23">
        <v>9.262251</v>
      </c>
      <c r="D15" s="23">
        <v>1.585333</v>
      </c>
      <c r="E15" s="23">
        <v>5.404003</v>
      </c>
      <c r="F15" s="23">
        <v>40.258</v>
      </c>
      <c r="H15" s="23"/>
      <c r="M15" s="192"/>
      <c r="N15" s="192"/>
      <c r="O15" s="192"/>
      <c r="P15" s="192"/>
      <c r="Q15" s="192"/>
    </row>
    <row r="16" spans="1:17" ht="12.75">
      <c r="A16" s="24">
        <v>1990</v>
      </c>
      <c r="B16" s="23">
        <v>24.555026</v>
      </c>
      <c r="C16" s="23">
        <v>9.191468</v>
      </c>
      <c r="D16" s="23">
        <v>1.534394</v>
      </c>
      <c r="E16" s="23">
        <v>5.474612</v>
      </c>
      <c r="F16" s="23">
        <v>40.7555</v>
      </c>
      <c r="H16" s="23"/>
      <c r="M16" s="192"/>
      <c r="N16" s="192"/>
      <c r="O16" s="192"/>
      <c r="P16" s="192"/>
      <c r="Q16" s="192"/>
    </row>
    <row r="17" spans="2:17" ht="12.75">
      <c r="B17" s="23">
        <v>28.59768</v>
      </c>
      <c r="C17" s="23">
        <v>9.121764</v>
      </c>
      <c r="D17" s="23">
        <v>1.495567</v>
      </c>
      <c r="E17" s="23">
        <v>5.552689</v>
      </c>
      <c r="F17" s="23">
        <v>44.7677</v>
      </c>
      <c r="H17" s="23"/>
      <c r="M17" s="192"/>
      <c r="N17" s="192"/>
      <c r="O17" s="192"/>
      <c r="P17" s="192"/>
      <c r="Q17" s="192"/>
    </row>
    <row r="18" spans="2:17" ht="12.75">
      <c r="B18" s="23">
        <v>27.9822</v>
      </c>
      <c r="C18" s="23">
        <v>9.003915</v>
      </c>
      <c r="D18" s="23">
        <v>1.460559</v>
      </c>
      <c r="E18" s="23">
        <v>5.619626</v>
      </c>
      <c r="F18" s="23">
        <v>44.0663</v>
      </c>
      <c r="H18" s="23"/>
      <c r="M18" s="192"/>
      <c r="N18" s="192"/>
      <c r="O18" s="192"/>
      <c r="P18" s="192"/>
      <c r="Q18" s="192"/>
    </row>
    <row r="19" spans="2:17" ht="12.75">
      <c r="B19" s="23">
        <v>29.476396</v>
      </c>
      <c r="C19" s="23">
        <v>8.94241</v>
      </c>
      <c r="D19" s="23">
        <v>1.434669</v>
      </c>
      <c r="E19" s="23">
        <v>5.695126</v>
      </c>
      <c r="F19" s="23">
        <v>45.5486</v>
      </c>
      <c r="H19" s="23"/>
      <c r="M19" s="192"/>
      <c r="N19" s="192"/>
      <c r="O19" s="192"/>
      <c r="P19" s="192"/>
      <c r="Q19" s="192"/>
    </row>
    <row r="20" spans="2:17" ht="12.75">
      <c r="B20" s="23">
        <v>27.973461</v>
      </c>
      <c r="C20" s="23">
        <v>8.813083</v>
      </c>
      <c r="D20" s="23">
        <v>1.408834</v>
      </c>
      <c r="E20" s="23">
        <v>5.751222</v>
      </c>
      <c r="F20" s="23">
        <v>43.9466</v>
      </c>
      <c r="H20" s="23"/>
      <c r="M20" s="192"/>
      <c r="N20" s="192"/>
      <c r="O20" s="192"/>
      <c r="P20" s="192"/>
      <c r="Q20" s="192"/>
    </row>
    <row r="21" spans="1:17" ht="12.75">
      <c r="A21" s="24">
        <v>1995</v>
      </c>
      <c r="B21" s="23">
        <v>26.807138</v>
      </c>
      <c r="C21" s="23">
        <v>8.708194</v>
      </c>
      <c r="D21" s="23">
        <v>1.38549</v>
      </c>
      <c r="E21" s="23">
        <v>5.789878</v>
      </c>
      <c r="F21" s="23">
        <v>42.6907</v>
      </c>
      <c r="H21" s="23"/>
      <c r="M21" s="192"/>
      <c r="N21" s="192"/>
      <c r="O21" s="192"/>
      <c r="P21" s="192"/>
      <c r="Q21" s="192"/>
    </row>
    <row r="22" spans="2:17" ht="12.75">
      <c r="B22" s="23">
        <v>32.285881</v>
      </c>
      <c r="C22" s="23">
        <v>8.621028</v>
      </c>
      <c r="D22" s="23">
        <v>1.370478</v>
      </c>
      <c r="E22" s="23">
        <v>5.842499</v>
      </c>
      <c r="F22" s="23">
        <v>48.119885</v>
      </c>
      <c r="H22" s="23"/>
      <c r="M22" s="192"/>
      <c r="N22" s="192"/>
      <c r="O22" s="192"/>
      <c r="P22" s="192"/>
      <c r="Q22" s="192"/>
    </row>
    <row r="23" spans="2:17" ht="12.75">
      <c r="B23" s="23">
        <v>28.967267</v>
      </c>
      <c r="C23" s="23">
        <v>8.542636</v>
      </c>
      <c r="D23" s="23">
        <v>1.360038</v>
      </c>
      <c r="E23" s="23">
        <v>5.905448</v>
      </c>
      <c r="F23" s="23">
        <v>44.775389</v>
      </c>
      <c r="H23" s="23"/>
      <c r="M23" s="192"/>
      <c r="N23" s="192"/>
      <c r="O23" s="192"/>
      <c r="P23" s="192"/>
      <c r="Q23" s="192"/>
    </row>
    <row r="24" spans="2:17" ht="12.75">
      <c r="B24" s="23">
        <v>30.301855</v>
      </c>
      <c r="C24" s="23">
        <v>8.506337</v>
      </c>
      <c r="D24" s="23">
        <v>1.349574</v>
      </c>
      <c r="E24" s="23">
        <v>5.968127</v>
      </c>
      <c r="F24" s="23">
        <v>46.125893</v>
      </c>
      <c r="H24" s="23"/>
      <c r="M24" s="192"/>
      <c r="N24" s="192"/>
      <c r="O24" s="192"/>
      <c r="P24" s="192"/>
      <c r="Q24" s="192"/>
    </row>
    <row r="25" spans="2:17" ht="12.75">
      <c r="B25" s="23">
        <v>30.399847</v>
      </c>
      <c r="C25" s="23">
        <v>8.351681</v>
      </c>
      <c r="D25" s="23">
        <v>1.340409</v>
      </c>
      <c r="E25" s="23">
        <v>6.028893</v>
      </c>
      <c r="F25" s="23">
        <v>46.120829</v>
      </c>
      <c r="H25" s="23"/>
      <c r="M25" s="192"/>
      <c r="N25" s="192"/>
      <c r="O25" s="192"/>
      <c r="P25" s="192"/>
      <c r="Q25" s="192"/>
    </row>
    <row r="26" spans="1:17" ht="12.75">
      <c r="A26" s="24">
        <v>2000</v>
      </c>
      <c r="B26" s="23">
        <v>31.124116</v>
      </c>
      <c r="C26" s="23">
        <v>8.316513</v>
      </c>
      <c r="D26" s="23">
        <v>1.329306</v>
      </c>
      <c r="E26" s="23">
        <v>6.081241</v>
      </c>
      <c r="F26" s="23">
        <v>46.851176</v>
      </c>
      <c r="H26" s="23"/>
      <c r="M26" s="192"/>
      <c r="N26" s="192"/>
      <c r="O26" s="192"/>
      <c r="P26" s="192"/>
      <c r="Q26" s="192"/>
    </row>
    <row r="27" spans="2:17" ht="12.75">
      <c r="B27" s="23">
        <v>32.561399</v>
      </c>
      <c r="C27" s="23">
        <v>8.155451</v>
      </c>
      <c r="D27" s="23">
        <v>1.321898</v>
      </c>
      <c r="E27" s="23">
        <v>6.139581</v>
      </c>
      <c r="F27" s="23">
        <v>48.178329</v>
      </c>
      <c r="H27" s="23"/>
      <c r="M27" s="192"/>
      <c r="N27" s="192"/>
      <c r="O27" s="192"/>
      <c r="P27" s="192"/>
      <c r="Q27" s="192"/>
    </row>
    <row r="28" spans="2:17" ht="12.75">
      <c r="B28" s="23">
        <v>31.721954</v>
      </c>
      <c r="C28" s="23">
        <v>8.164778</v>
      </c>
      <c r="D28" s="23">
        <v>1.324873</v>
      </c>
      <c r="E28" s="23">
        <v>6.259006</v>
      </c>
      <c r="F28" s="23">
        <v>47.470611</v>
      </c>
      <c r="H28" s="23"/>
      <c r="M28" s="192"/>
      <c r="N28" s="192"/>
      <c r="O28" s="192"/>
      <c r="P28" s="192"/>
      <c r="Q28" s="192"/>
    </row>
    <row r="29" spans="2:17" ht="12.75">
      <c r="B29" s="23">
        <v>32.441942</v>
      </c>
      <c r="C29" s="23">
        <v>8.172373</v>
      </c>
      <c r="D29" s="23">
        <v>1.320473</v>
      </c>
      <c r="E29" s="23">
        <v>6.358238</v>
      </c>
      <c r="F29" s="23">
        <v>48.293026</v>
      </c>
      <c r="H29" s="23"/>
      <c r="M29" s="192"/>
      <c r="N29" s="192"/>
      <c r="O29" s="192"/>
      <c r="P29" s="192"/>
      <c r="Q29" s="192"/>
    </row>
    <row r="30" spans="2:17" ht="12.75">
      <c r="B30" s="23">
        <v>33.354485</v>
      </c>
      <c r="C30" s="23">
        <v>8.169901</v>
      </c>
      <c r="D30" s="23">
        <v>1.319397</v>
      </c>
      <c r="E30" s="23">
        <v>6.489025</v>
      </c>
      <c r="F30" s="23">
        <v>49.332809</v>
      </c>
      <c r="H30" s="23"/>
      <c r="M30" s="192"/>
      <c r="N30" s="192"/>
      <c r="O30" s="192"/>
      <c r="P30" s="192"/>
      <c r="Q30" s="192"/>
    </row>
    <row r="31" spans="1:17" ht="12.75">
      <c r="A31" s="24">
        <v>2005</v>
      </c>
      <c r="B31" s="23">
        <v>31.858502</v>
      </c>
      <c r="C31" s="23">
        <v>8.041689</v>
      </c>
      <c r="D31" s="23">
        <v>1.311526</v>
      </c>
      <c r="E31" s="23">
        <v>6.59264</v>
      </c>
      <c r="F31" s="23">
        <v>47.804357</v>
      </c>
      <c r="H31" s="23"/>
      <c r="M31" s="192"/>
      <c r="N31" s="192"/>
      <c r="O31" s="192"/>
      <c r="P31" s="192"/>
      <c r="Q31" s="192"/>
    </row>
    <row r="32" spans="2:17" ht="12.75">
      <c r="B32" s="23">
        <v>30.531224</v>
      </c>
      <c r="C32" s="23">
        <v>7.947403</v>
      </c>
      <c r="D32" s="23">
        <v>1.320976</v>
      </c>
      <c r="E32" s="23">
        <v>6.774234</v>
      </c>
      <c r="F32" s="23">
        <v>46.573838</v>
      </c>
      <c r="H32" s="23"/>
      <c r="M32" s="192"/>
      <c r="N32" s="192"/>
      <c r="O32" s="192"/>
      <c r="P32" s="192"/>
      <c r="Q32" s="192"/>
    </row>
    <row r="33" spans="2:17" ht="12.75">
      <c r="B33" s="23">
        <v>28.99538</v>
      </c>
      <c r="C33" s="23">
        <v>7.815547</v>
      </c>
      <c r="D33" s="23">
        <v>1.308617</v>
      </c>
      <c r="E33" s="23">
        <v>6.811401</v>
      </c>
      <c r="F33" s="23">
        <v>44.930945</v>
      </c>
      <c r="H33" s="23"/>
      <c r="M33" s="192"/>
      <c r="N33" s="192"/>
      <c r="O33" s="192"/>
      <c r="P33" s="192"/>
      <c r="Q33" s="192"/>
    </row>
    <row r="34" spans="2:16" ht="12.75">
      <c r="B34" s="23">
        <v>28.817737</v>
      </c>
      <c r="C34" s="23">
        <v>8.159429</v>
      </c>
      <c r="D34" s="23">
        <v>1.199982</v>
      </c>
      <c r="E34" s="23">
        <v>7.264393</v>
      </c>
      <c r="F34" s="23">
        <v>45.447569</v>
      </c>
      <c r="H34" s="89"/>
      <c r="N34" s="191"/>
      <c r="O34" s="45"/>
      <c r="P34" s="45"/>
    </row>
    <row r="35" spans="2:11" ht="12.75">
      <c r="B35" s="23">
        <v>28.788902</v>
      </c>
      <c r="C35" s="23">
        <v>7.484428</v>
      </c>
      <c r="D35" s="23">
        <v>1.118597</v>
      </c>
      <c r="E35" s="23">
        <v>6.817333</v>
      </c>
      <c r="F35" s="23">
        <v>44.053151</v>
      </c>
      <c r="H35" s="89"/>
      <c r="I35" s="89"/>
      <c r="J35" s="89"/>
      <c r="K35" s="89"/>
    </row>
    <row r="36" spans="1:8" ht="12.75">
      <c r="A36" s="24">
        <v>2010</v>
      </c>
      <c r="B36" s="23">
        <v>33.787405</v>
      </c>
      <c r="C36" s="23">
        <v>7.084137</v>
      </c>
      <c r="D36" s="23">
        <v>1.091798</v>
      </c>
      <c r="E36" s="23">
        <v>6.618852</v>
      </c>
      <c r="F36" s="23">
        <v>48.571581</v>
      </c>
      <c r="H36" s="89"/>
    </row>
    <row r="37" spans="2:6" ht="12.75">
      <c r="B37" s="23">
        <v>24.014322</v>
      </c>
      <c r="C37" s="23">
        <v>7.136681</v>
      </c>
      <c r="D37" s="23">
        <v>1.11338</v>
      </c>
      <c r="E37" s="23">
        <v>6.592975</v>
      </c>
      <c r="F37" s="23">
        <v>38.862386</v>
      </c>
    </row>
    <row r="38" spans="2:11" ht="12.75">
      <c r="B38" s="23">
        <v>28.601514</v>
      </c>
      <c r="C38" s="23">
        <v>7.465659</v>
      </c>
      <c r="D38" s="23">
        <v>1.11437</v>
      </c>
      <c r="E38" s="23">
        <v>6.600647</v>
      </c>
      <c r="F38" s="23">
        <v>43.720033</v>
      </c>
      <c r="H38" s="104"/>
      <c r="I38" s="104"/>
      <c r="J38" s="104"/>
      <c r="K38" s="104"/>
    </row>
    <row r="39" spans="1:11" ht="12.75">
      <c r="A39" s="24">
        <v>2013</v>
      </c>
      <c r="B39" s="23">
        <v>28.728288</v>
      </c>
      <c r="C39" s="23">
        <v>7.494454</v>
      </c>
      <c r="D39" s="23">
        <v>1.107667</v>
      </c>
      <c r="E39" s="23">
        <v>6.611814</v>
      </c>
      <c r="F39" s="23">
        <v>43.794</v>
      </c>
      <c r="H39" s="104"/>
      <c r="I39" s="104"/>
      <c r="J39" s="104"/>
      <c r="K39" s="104"/>
    </row>
    <row r="40" spans="3:12" ht="12.75">
      <c r="C40" s="89"/>
      <c r="H40" s="104"/>
      <c r="I40" s="104"/>
      <c r="J40" s="104"/>
      <c r="K40" s="104"/>
      <c r="L40" s="104"/>
    </row>
    <row r="41" spans="1:4" ht="12.75">
      <c r="A41" s="374" t="s">
        <v>254</v>
      </c>
      <c r="B41" s="375"/>
      <c r="C41" s="375"/>
      <c r="D41" s="375"/>
    </row>
    <row r="42" spans="1:4" ht="12.75">
      <c r="A42" s="375"/>
      <c r="B42" s="375"/>
      <c r="C42" s="375"/>
      <c r="D42" s="375"/>
    </row>
    <row r="43" spans="1:4" ht="12.75">
      <c r="A43" s="59" t="s">
        <v>253</v>
      </c>
      <c r="B43" s="190"/>
      <c r="C43" s="190"/>
      <c r="D43" s="190"/>
    </row>
    <row r="44" spans="1:4" ht="12.75">
      <c r="A44" s="59" t="s">
        <v>252</v>
      </c>
      <c r="B44" s="190"/>
      <c r="C44" s="190"/>
      <c r="D44" s="190"/>
    </row>
    <row r="45" spans="1:4" ht="12.75">
      <c r="A45" s="17" t="s">
        <v>251</v>
      </c>
      <c r="B45" s="190"/>
      <c r="C45" s="190"/>
      <c r="D45" s="190"/>
    </row>
    <row r="47" ht="12.75">
      <c r="A47" s="13" t="s">
        <v>22</v>
      </c>
    </row>
  </sheetData>
  <sheetProtection/>
  <mergeCells count="1">
    <mergeCell ref="A41:D42"/>
  </mergeCells>
  <hyperlinks>
    <hyperlink ref="A47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15" customWidth="1"/>
    <col min="2" max="3" width="9.140625" style="15" customWidth="1"/>
    <col min="4" max="4" width="9.57421875" style="15" bestFit="1" customWidth="1"/>
    <col min="5" max="5" width="11.421875" style="15" customWidth="1"/>
    <col min="6" max="16384" width="9.140625" style="15" customWidth="1"/>
  </cols>
  <sheetData>
    <row r="1" spans="1:15" ht="15.75">
      <c r="A1" s="214" t="s">
        <v>268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213" t="s">
        <v>267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8" ht="15">
      <c r="A3" s="212"/>
      <c r="B3" s="211">
        <v>1996</v>
      </c>
      <c r="C3" s="211"/>
      <c r="D3" s="211">
        <v>1998</v>
      </c>
      <c r="E3" s="211"/>
      <c r="F3" s="211">
        <v>2000</v>
      </c>
      <c r="G3" s="211"/>
      <c r="H3" s="211">
        <v>2002</v>
      </c>
      <c r="I3" s="211"/>
      <c r="J3" s="211">
        <v>2004</v>
      </c>
      <c r="K3" s="211"/>
      <c r="L3" s="211">
        <v>2006</v>
      </c>
      <c r="M3" s="211"/>
      <c r="N3" s="211">
        <v>2008</v>
      </c>
      <c r="O3" s="211"/>
      <c r="P3" s="211">
        <v>2010</v>
      </c>
      <c r="Q3" s="211"/>
      <c r="R3" s="211">
        <v>2012</v>
      </c>
    </row>
    <row r="4" spans="1:21" ht="14.25">
      <c r="A4" s="210" t="s">
        <v>266</v>
      </c>
      <c r="B4" s="209">
        <v>41.12742931446188</v>
      </c>
      <c r="C4" s="209"/>
      <c r="D4" s="209"/>
      <c r="E4" s="209"/>
      <c r="F4" s="209"/>
      <c r="G4" s="209">
        <v>45.578</v>
      </c>
      <c r="H4" s="209"/>
      <c r="I4" s="209">
        <v>46.383</v>
      </c>
      <c r="J4" s="209">
        <v>47.035</v>
      </c>
      <c r="K4" s="209">
        <v>47.398</v>
      </c>
      <c r="L4" s="209">
        <v>48.073</v>
      </c>
      <c r="M4" s="209">
        <v>49.256</v>
      </c>
      <c r="N4" s="209">
        <v>50.379</v>
      </c>
      <c r="O4" s="209">
        <v>51.96</v>
      </c>
      <c r="P4" s="209">
        <v>53.702</v>
      </c>
      <c r="Q4" s="209">
        <v>55.34</v>
      </c>
      <c r="R4" s="209">
        <v>57.19269981914071</v>
      </c>
      <c r="U4" s="23"/>
    </row>
    <row r="5" spans="1:21" ht="14.25">
      <c r="A5" s="210" t="s">
        <v>265</v>
      </c>
      <c r="B5" s="209">
        <v>37.890814011560806</v>
      </c>
      <c r="C5" s="209"/>
      <c r="D5" s="209"/>
      <c r="E5" s="209"/>
      <c r="F5" s="209"/>
      <c r="G5" s="209">
        <v>43.753</v>
      </c>
      <c r="H5" s="209"/>
      <c r="I5" s="209">
        <v>45.404</v>
      </c>
      <c r="J5" s="209">
        <v>46.705</v>
      </c>
      <c r="K5" s="209">
        <v>47.094</v>
      </c>
      <c r="L5" s="209">
        <v>47.568</v>
      </c>
      <c r="M5" s="209">
        <v>48.859</v>
      </c>
      <c r="N5" s="209">
        <v>50.148</v>
      </c>
      <c r="O5" s="209">
        <v>51.856</v>
      </c>
      <c r="P5" s="209">
        <v>53.755</v>
      </c>
      <c r="Q5" s="209">
        <v>55.448</v>
      </c>
      <c r="R5" s="209">
        <v>57.59618293649366</v>
      </c>
      <c r="U5" s="23"/>
    </row>
    <row r="6" spans="1:21" ht="14.25">
      <c r="A6" s="210" t="s">
        <v>264</v>
      </c>
      <c r="B6" s="209">
        <v>45.74685656604795</v>
      </c>
      <c r="C6" s="209"/>
      <c r="D6" s="209"/>
      <c r="E6" s="209"/>
      <c r="F6" s="209"/>
      <c r="G6" s="209">
        <v>50.172</v>
      </c>
      <c r="H6" s="209"/>
      <c r="I6" s="209">
        <v>52.008</v>
      </c>
      <c r="J6" s="209">
        <v>53.697</v>
      </c>
      <c r="K6" s="209">
        <v>54.737</v>
      </c>
      <c r="L6" s="209">
        <v>55.308</v>
      </c>
      <c r="M6" s="209">
        <v>55.725</v>
      </c>
      <c r="N6" s="209">
        <v>56.775</v>
      </c>
      <c r="O6" s="209">
        <v>58.281</v>
      </c>
      <c r="P6" s="209">
        <v>59.928</v>
      </c>
      <c r="Q6" s="209">
        <v>61.886</v>
      </c>
      <c r="R6" s="209">
        <v>63.9409375721813</v>
      </c>
      <c r="U6" s="23"/>
    </row>
    <row r="7" spans="1:21" ht="14.25">
      <c r="A7" s="210" t="s">
        <v>263</v>
      </c>
      <c r="B7" s="209">
        <v>50.912735612177755</v>
      </c>
      <c r="C7" s="209"/>
      <c r="D7" s="209"/>
      <c r="E7" s="209"/>
      <c r="F7" s="209"/>
      <c r="G7" s="209">
        <v>55.896</v>
      </c>
      <c r="H7" s="209"/>
      <c r="I7" s="209">
        <v>55.931</v>
      </c>
      <c r="J7" s="209">
        <v>56.582</v>
      </c>
      <c r="K7" s="209">
        <v>57.815</v>
      </c>
      <c r="L7" s="209">
        <v>58.206</v>
      </c>
      <c r="M7" s="209">
        <v>58.342</v>
      </c>
      <c r="N7" s="209">
        <v>58.978</v>
      </c>
      <c r="O7" s="209">
        <v>60.834</v>
      </c>
      <c r="P7" s="209">
        <v>62.634</v>
      </c>
      <c r="Q7" s="209">
        <v>63.824</v>
      </c>
      <c r="R7" s="209">
        <v>65.11929192535015</v>
      </c>
      <c r="U7" s="23"/>
    </row>
    <row r="8" spans="1:21" ht="15">
      <c r="A8" s="208" t="s">
        <v>262</v>
      </c>
      <c r="B8" s="207">
        <v>42.1</v>
      </c>
      <c r="C8" s="207"/>
      <c r="D8" s="207"/>
      <c r="E8" s="207"/>
      <c r="F8" s="207"/>
      <c r="G8" s="207">
        <v>46.693</v>
      </c>
      <c r="H8" s="207"/>
      <c r="I8" s="207">
        <v>47.646</v>
      </c>
      <c r="J8" s="207">
        <v>48.455</v>
      </c>
      <c r="K8" s="207">
        <v>48.962</v>
      </c>
      <c r="L8" s="207">
        <v>49.552</v>
      </c>
      <c r="M8" s="207">
        <v>50.566</v>
      </c>
      <c r="N8" s="207">
        <v>51.67</v>
      </c>
      <c r="O8" s="207">
        <v>53.239</v>
      </c>
      <c r="P8" s="207">
        <v>55.017</v>
      </c>
      <c r="Q8" s="207">
        <v>56.68</v>
      </c>
      <c r="R8" s="206">
        <v>58.50549095208215</v>
      </c>
      <c r="U8" s="23"/>
    </row>
    <row r="9" spans="1:15" ht="14.25">
      <c r="A9" s="376" t="s">
        <v>261</v>
      </c>
      <c r="B9" s="376"/>
      <c r="C9" s="376"/>
      <c r="D9" s="376"/>
      <c r="E9" s="376"/>
      <c r="F9" s="376"/>
      <c r="G9" s="376"/>
      <c r="H9" s="376"/>
      <c r="I9" s="376"/>
      <c r="J9" s="376"/>
      <c r="K9" s="202"/>
      <c r="L9" s="202"/>
      <c r="M9" s="202"/>
      <c r="N9" s="202"/>
      <c r="O9" s="205"/>
    </row>
    <row r="10" spans="1:15" ht="14.25">
      <c r="A10" s="61" t="s">
        <v>260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3"/>
    </row>
    <row r="11" spans="1:15" ht="14.25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2"/>
      <c r="L11" s="202"/>
      <c r="M11" s="202"/>
      <c r="N11" s="202"/>
      <c r="O11" s="203"/>
    </row>
    <row r="12" spans="1:15" ht="14.25">
      <c r="A12" s="13" t="s">
        <v>22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2"/>
      <c r="L12" s="202"/>
      <c r="M12" s="202"/>
      <c r="N12" s="202"/>
      <c r="O12" s="202"/>
    </row>
    <row r="13" spans="1:15" ht="12.75">
      <c r="A13" s="54"/>
      <c r="B13" s="197"/>
      <c r="C13" s="51"/>
      <c r="D13" s="51"/>
      <c r="E13" s="51"/>
      <c r="F13" s="51"/>
      <c r="G13" s="195"/>
      <c r="H13" s="195"/>
      <c r="I13" s="201"/>
      <c r="J13" s="197"/>
      <c r="K13" s="20"/>
      <c r="L13" s="20"/>
      <c r="M13" s="20"/>
      <c r="N13" s="20"/>
      <c r="O13" s="20"/>
    </row>
    <row r="14" spans="1:15" ht="12.75">
      <c r="A14" s="54"/>
      <c r="B14" s="197"/>
      <c r="C14" s="51"/>
      <c r="D14" s="51"/>
      <c r="E14" s="51"/>
      <c r="F14" s="51"/>
      <c r="G14" s="195"/>
      <c r="H14" s="195"/>
      <c r="I14" s="201"/>
      <c r="J14" s="197"/>
      <c r="K14" s="20"/>
      <c r="L14" s="20"/>
      <c r="M14" s="20"/>
      <c r="N14" s="20"/>
      <c r="O14" s="20"/>
    </row>
    <row r="15" spans="1:10" ht="12.75">
      <c r="A15" s="52"/>
      <c r="B15" s="198"/>
      <c r="C15" s="50"/>
      <c r="D15" s="50"/>
      <c r="E15" s="50"/>
      <c r="F15" s="50"/>
      <c r="G15" s="45"/>
      <c r="H15" s="45"/>
      <c r="I15" s="200"/>
      <c r="J15" s="198"/>
    </row>
    <row r="16" spans="1:18" ht="12.75">
      <c r="A16" s="54"/>
      <c r="B16" s="198"/>
      <c r="C16" s="195"/>
      <c r="D16" s="51"/>
      <c r="E16" s="50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2.75">
      <c r="A17" s="54"/>
      <c r="B17" s="198"/>
      <c r="C17" s="195"/>
      <c r="D17" s="51"/>
      <c r="E17" s="50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0" ht="12.75">
      <c r="A18" s="54"/>
      <c r="B18" s="198"/>
      <c r="C18" s="195"/>
      <c r="D18" s="51"/>
      <c r="E18" s="50"/>
      <c r="F18" s="50"/>
      <c r="G18" s="45"/>
      <c r="H18" s="45"/>
      <c r="I18" s="199"/>
      <c r="J18" s="198"/>
    </row>
    <row r="19" spans="1:10" ht="12.75">
      <c r="A19" s="54"/>
      <c r="B19" s="198"/>
      <c r="C19" s="195"/>
      <c r="D19" s="51"/>
      <c r="E19" s="50"/>
      <c r="F19" s="45"/>
      <c r="G19" s="45"/>
      <c r="H19" s="45"/>
      <c r="I19" s="199"/>
      <c r="J19" s="198"/>
    </row>
    <row r="20" spans="1:4" ht="12.75">
      <c r="A20" s="54"/>
      <c r="B20" s="197"/>
      <c r="C20" s="195"/>
      <c r="D20" s="51"/>
    </row>
    <row r="21" spans="1:4" ht="12.75">
      <c r="A21" s="54"/>
      <c r="B21" s="196"/>
      <c r="C21" s="195"/>
      <c r="D21" s="51"/>
    </row>
    <row r="22" ht="12.75">
      <c r="D22" s="23"/>
    </row>
    <row r="23" spans="1:4" ht="12.75">
      <c r="A23" s="141"/>
      <c r="B23" s="141"/>
      <c r="D23" s="23"/>
    </row>
    <row r="24" spans="1:4" ht="12.75">
      <c r="A24" s="141"/>
      <c r="B24" s="141"/>
      <c r="D24" s="23"/>
    </row>
    <row r="25" spans="2:4" ht="12.75">
      <c r="B25" s="141"/>
      <c r="D25" s="23"/>
    </row>
    <row r="26" ht="12.75">
      <c r="D26" s="23"/>
    </row>
    <row r="27" ht="12.75">
      <c r="D27" s="23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  <row r="37" ht="12.75">
      <c r="D37" s="23"/>
    </row>
    <row r="38" ht="12.75">
      <c r="D38" s="23"/>
    </row>
    <row r="39" ht="12.75">
      <c r="D39" s="23"/>
    </row>
    <row r="40" ht="12.75">
      <c r="D40" s="23"/>
    </row>
    <row r="41" ht="12.75">
      <c r="D41" s="23"/>
    </row>
    <row r="42" ht="12.75">
      <c r="D42" s="23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ht="12.75">
      <c r="D48" s="23"/>
    </row>
    <row r="49" ht="12.75">
      <c r="D49" s="23"/>
    </row>
  </sheetData>
  <sheetProtection/>
  <mergeCells count="1">
    <mergeCell ref="A9:J9"/>
  </mergeCells>
  <hyperlinks>
    <hyperlink ref="A12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0.00390625" style="15" bestFit="1" customWidth="1"/>
    <col min="3" max="3" width="15.28125" style="15" bestFit="1" customWidth="1"/>
    <col min="4" max="4" width="13.57421875" style="15" bestFit="1" customWidth="1"/>
    <col min="5" max="5" width="7.421875" style="15" customWidth="1"/>
    <col min="6" max="6" width="10.57421875" style="15" bestFit="1" customWidth="1"/>
    <col min="7" max="7" width="9.57421875" style="15" bestFit="1" customWidth="1"/>
    <col min="8" max="16384" width="9.140625" style="15" customWidth="1"/>
  </cols>
  <sheetData>
    <row r="1" ht="15.75">
      <c r="A1" s="27" t="s">
        <v>281</v>
      </c>
    </row>
    <row r="2" ht="15.75">
      <c r="A2" s="27" t="s">
        <v>280</v>
      </c>
    </row>
    <row r="3" ht="13.5" thickBot="1"/>
    <row r="4" spans="1:9" ht="51.75" thickTop="1">
      <c r="A4" s="231"/>
      <c r="B4" s="230" t="s">
        <v>278</v>
      </c>
      <c r="C4" s="230" t="s">
        <v>277</v>
      </c>
      <c r="D4" s="230" t="s">
        <v>85</v>
      </c>
      <c r="E4" s="230" t="s">
        <v>86</v>
      </c>
      <c r="F4" s="230" t="s">
        <v>46</v>
      </c>
      <c r="G4" s="230" t="s">
        <v>83</v>
      </c>
      <c r="H4" s="230"/>
      <c r="I4" s="229" t="s">
        <v>279</v>
      </c>
    </row>
    <row r="5" spans="1:14" ht="12.75">
      <c r="A5" s="228">
        <v>1980</v>
      </c>
      <c r="B5" s="220">
        <v>1.2057118792290678</v>
      </c>
      <c r="C5" s="220">
        <v>2.119548083468704</v>
      </c>
      <c r="D5" s="220">
        <v>0.5083963946980451</v>
      </c>
      <c r="E5" s="220">
        <v>8.136432452614466</v>
      </c>
      <c r="F5" s="220">
        <v>0.2706463160010181</v>
      </c>
      <c r="G5" s="220">
        <v>12.240735126011302</v>
      </c>
      <c r="H5" s="220"/>
      <c r="I5" s="220">
        <v>21.18995</v>
      </c>
      <c r="J5" s="22"/>
      <c r="K5" s="223">
        <v>0.5776670131836698</v>
      </c>
      <c r="L5" s="220"/>
      <c r="M5" s="220"/>
      <c r="N5" s="220"/>
    </row>
    <row r="6" spans="1:14" ht="12.75">
      <c r="A6" s="228"/>
      <c r="B6" s="220">
        <v>1.2875729800524272</v>
      </c>
      <c r="C6" s="220">
        <v>1.915435422622162</v>
      </c>
      <c r="D6" s="220">
        <v>0.5193702759163854</v>
      </c>
      <c r="E6" s="220">
        <v>8.625584035436837</v>
      </c>
      <c r="F6" s="220">
        <v>0.2680826202831148</v>
      </c>
      <c r="G6" s="220">
        <v>12.616045334310927</v>
      </c>
      <c r="H6" s="220"/>
      <c r="I6" s="220">
        <v>21.4045</v>
      </c>
      <c r="J6" s="22"/>
      <c r="K6" s="223">
        <v>0.5894108871644247</v>
      </c>
      <c r="L6" s="220"/>
      <c r="M6" s="220"/>
      <c r="N6" s="220"/>
    </row>
    <row r="7" spans="1:14" ht="12.75">
      <c r="A7" s="228"/>
      <c r="B7" s="220">
        <v>1.384056161404245</v>
      </c>
      <c r="C7" s="220">
        <v>1.7362020961412745</v>
      </c>
      <c r="D7" s="220">
        <v>0.5364538328221865</v>
      </c>
      <c r="E7" s="220">
        <v>9.213258913408414</v>
      </c>
      <c r="F7" s="220">
        <v>0.26875149854666286</v>
      </c>
      <c r="G7" s="220">
        <v>13.13872250232278</v>
      </c>
      <c r="H7" s="220"/>
      <c r="I7" s="220">
        <v>21.619049999999998</v>
      </c>
      <c r="J7" s="22"/>
      <c r="K7" s="223">
        <v>0.607738198594424</v>
      </c>
      <c r="L7" s="220"/>
      <c r="M7" s="220"/>
      <c r="N7" s="220"/>
    </row>
    <row r="8" spans="1:14" ht="12.75">
      <c r="A8" s="228"/>
      <c r="B8" s="220">
        <v>1.5430195141821768</v>
      </c>
      <c r="C8" s="220">
        <v>1.6219800010486425</v>
      </c>
      <c r="D8" s="220">
        <v>0.5768502234966774</v>
      </c>
      <c r="E8" s="220">
        <v>10.21441631492025</v>
      </c>
      <c r="F8" s="220">
        <v>0.28074839774743243</v>
      </c>
      <c r="G8" s="220">
        <v>14.23701445139518</v>
      </c>
      <c r="H8" s="220"/>
      <c r="I8" s="220">
        <v>21.833599999999997</v>
      </c>
      <c r="J8" s="22"/>
      <c r="K8" s="223">
        <v>0.6520690335718884</v>
      </c>
      <c r="L8" s="220"/>
      <c r="M8" s="220"/>
      <c r="N8" s="220"/>
    </row>
    <row r="9" spans="1:14" ht="12.75">
      <c r="A9" s="228"/>
      <c r="B9" s="220">
        <v>1.3450902578722121</v>
      </c>
      <c r="C9" s="220">
        <v>2.1420278473406293</v>
      </c>
      <c r="D9" s="220">
        <v>0.5832509560228701</v>
      </c>
      <c r="E9" s="220">
        <v>10.542906219224024</v>
      </c>
      <c r="F9" s="220">
        <v>0.21058972571445225</v>
      </c>
      <c r="G9" s="220">
        <v>14.823865006174186</v>
      </c>
      <c r="H9" s="220"/>
      <c r="I9" s="220">
        <v>22.04815</v>
      </c>
      <c r="J9" s="22"/>
      <c r="K9" s="223">
        <v>0.6723405367876301</v>
      </c>
      <c r="L9" s="220"/>
      <c r="M9" s="220"/>
      <c r="N9" s="220"/>
    </row>
    <row r="10" spans="1:14" ht="12.75">
      <c r="A10" s="228">
        <v>1985</v>
      </c>
      <c r="B10" s="220">
        <v>1.6035833676006055</v>
      </c>
      <c r="C10" s="220">
        <v>2.0508270632018193</v>
      </c>
      <c r="D10" s="220">
        <v>0.5572216535359387</v>
      </c>
      <c r="E10" s="220">
        <v>10.991511338733346</v>
      </c>
      <c r="F10" s="220">
        <v>0.3823043299635669</v>
      </c>
      <c r="G10" s="220">
        <v>15.585447753035275</v>
      </c>
      <c r="H10" s="220"/>
      <c r="I10" s="220">
        <v>22.262700000000002</v>
      </c>
      <c r="J10" s="22"/>
      <c r="K10" s="223">
        <v>0.7000699714336209</v>
      </c>
      <c r="L10" s="220"/>
      <c r="M10" s="220"/>
      <c r="N10" s="220"/>
    </row>
    <row r="11" spans="1:14" ht="12.75">
      <c r="A11" s="228"/>
      <c r="B11" s="220">
        <v>1.6047909572814276</v>
      </c>
      <c r="C11" s="220">
        <v>1.7068232779931702</v>
      </c>
      <c r="D11" s="220">
        <v>0.5157068383800028</v>
      </c>
      <c r="E11" s="220">
        <v>12.024287186486</v>
      </c>
      <c r="F11" s="220">
        <v>0.3060969621352275</v>
      </c>
      <c r="G11" s="220">
        <v>16.15770522227583</v>
      </c>
      <c r="H11" s="220"/>
      <c r="I11" s="220">
        <v>22.47725</v>
      </c>
      <c r="J11" s="22"/>
      <c r="K11" s="223">
        <v>0.7188470663571312</v>
      </c>
      <c r="L11" s="220"/>
      <c r="M11" s="220"/>
      <c r="N11" s="220"/>
    </row>
    <row r="12" spans="1:14" ht="12.75">
      <c r="A12" s="228"/>
      <c r="B12" s="220">
        <v>1.5794330481891246</v>
      </c>
      <c r="C12" s="220">
        <v>1.7600687077389887</v>
      </c>
      <c r="D12" s="220">
        <v>0.594968703642365</v>
      </c>
      <c r="E12" s="220">
        <v>12.504503532339346</v>
      </c>
      <c r="F12" s="220">
        <v>0.3951405052653278</v>
      </c>
      <c r="G12" s="220">
        <v>16.83411449717515</v>
      </c>
      <c r="H12" s="220"/>
      <c r="I12" s="220">
        <v>22.6918</v>
      </c>
      <c r="J12" s="22"/>
      <c r="K12" s="223">
        <v>0.7418589312956729</v>
      </c>
      <c r="L12" s="220"/>
      <c r="M12" s="220"/>
      <c r="N12" s="220"/>
    </row>
    <row r="13" spans="1:14" ht="12.75">
      <c r="A13" s="228"/>
      <c r="B13" s="220">
        <v>1.5977356278427093</v>
      </c>
      <c r="C13" s="220">
        <v>1.9594870907504924</v>
      </c>
      <c r="D13" s="220">
        <v>0.6330650600886206</v>
      </c>
      <c r="E13" s="220">
        <v>12.705961876205475</v>
      </c>
      <c r="F13" s="220">
        <v>0.39189741815009854</v>
      </c>
      <c r="G13" s="220">
        <v>17.288147073037393</v>
      </c>
      <c r="H13" s="220"/>
      <c r="I13" s="220">
        <v>22.90635</v>
      </c>
      <c r="J13" s="22"/>
      <c r="K13" s="223">
        <v>0.7547316387393623</v>
      </c>
      <c r="L13" s="220"/>
      <c r="M13" s="220"/>
      <c r="N13" s="220"/>
    </row>
    <row r="14" spans="1:14" ht="12.75">
      <c r="A14" s="228"/>
      <c r="B14" s="220">
        <v>1.356039838877051</v>
      </c>
      <c r="C14" s="220">
        <v>2.173486740090663</v>
      </c>
      <c r="D14" s="220">
        <v>0.5655788051037782</v>
      </c>
      <c r="E14" s="220">
        <v>13.543532221620296</v>
      </c>
      <c r="F14" s="220">
        <v>0.4137833007518696</v>
      </c>
      <c r="G14" s="220">
        <v>18.052420906443658</v>
      </c>
      <c r="H14" s="220"/>
      <c r="I14" s="220">
        <v>23.120900000000002</v>
      </c>
      <c r="J14" s="22"/>
      <c r="K14" s="223">
        <v>0.7807836592193061</v>
      </c>
      <c r="L14" s="220"/>
      <c r="M14" s="220"/>
      <c r="N14" s="220"/>
    </row>
    <row r="15" spans="1:14" ht="12.75">
      <c r="A15" s="228">
        <v>1990</v>
      </c>
      <c r="B15" s="220">
        <v>1.3489151599754303</v>
      </c>
      <c r="C15" s="220">
        <v>2.2134622633286223</v>
      </c>
      <c r="D15" s="220">
        <v>0.5885570665135196</v>
      </c>
      <c r="E15" s="220">
        <v>13.970194475209793</v>
      </c>
      <c r="F15" s="220">
        <v>0.4444658826213208</v>
      </c>
      <c r="G15" s="220">
        <v>18.565594847648686</v>
      </c>
      <c r="H15" s="220"/>
      <c r="I15" s="220">
        <v>23.33545</v>
      </c>
      <c r="J15" s="22"/>
      <c r="K15" s="223">
        <v>0.7955961786744497</v>
      </c>
      <c r="L15" s="220"/>
      <c r="M15" s="220"/>
      <c r="N15" s="220"/>
    </row>
    <row r="16" spans="1:14" ht="12.75">
      <c r="A16" s="228"/>
      <c r="B16" s="220">
        <v>1.331503361174099</v>
      </c>
      <c r="C16" s="220">
        <v>2.336624643146065</v>
      </c>
      <c r="D16" s="220">
        <v>0.6538935081592904</v>
      </c>
      <c r="E16" s="220">
        <v>14.544895494962864</v>
      </c>
      <c r="F16" s="220">
        <v>0.4438344537246996</v>
      </c>
      <c r="G16" s="220">
        <v>19.310751461167015</v>
      </c>
      <c r="H16" s="220"/>
      <c r="I16" s="220">
        <v>23.55</v>
      </c>
      <c r="J16" s="22"/>
      <c r="K16" s="223">
        <v>0.8199894463340558</v>
      </c>
      <c r="L16" s="220"/>
      <c r="M16" s="220"/>
      <c r="N16" s="220"/>
    </row>
    <row r="17" spans="1:14" ht="12.75">
      <c r="A17" s="228"/>
      <c r="B17" s="220">
        <v>1.1029841476174216</v>
      </c>
      <c r="C17" s="220">
        <v>2.4243255630372764</v>
      </c>
      <c r="D17" s="220">
        <v>0.599082760381036</v>
      </c>
      <c r="E17" s="220">
        <v>15.189827373025707</v>
      </c>
      <c r="F17" s="220">
        <v>0.4120793566733107</v>
      </c>
      <c r="G17" s="220">
        <v>19.728299200734753</v>
      </c>
      <c r="H17" s="220"/>
      <c r="I17" s="220">
        <v>23.763</v>
      </c>
      <c r="J17" s="22"/>
      <c r="K17" s="223">
        <v>0.8302107983307979</v>
      </c>
      <c r="L17" s="220"/>
      <c r="M17" s="220"/>
      <c r="N17" s="220"/>
    </row>
    <row r="18" spans="1:14" ht="12.75">
      <c r="A18" s="228"/>
      <c r="B18" s="220">
        <v>1.030102332909474</v>
      </c>
      <c r="C18" s="220">
        <v>2.4839739391855735</v>
      </c>
      <c r="D18" s="220">
        <v>0.6915294930917523</v>
      </c>
      <c r="E18" s="220">
        <v>15.582095761937834</v>
      </c>
      <c r="F18" s="220">
        <v>0.38946941050927486</v>
      </c>
      <c r="G18" s="220">
        <v>20.17717093763391</v>
      </c>
      <c r="H18" s="220"/>
      <c r="I18" s="220">
        <v>23.946</v>
      </c>
      <c r="J18" s="22"/>
      <c r="K18" s="223">
        <v>0.8426113312300137</v>
      </c>
      <c r="L18" s="220"/>
      <c r="M18" s="220"/>
      <c r="N18" s="220"/>
    </row>
    <row r="19" spans="1:14" ht="12.75">
      <c r="A19" s="228"/>
      <c r="B19" s="220">
        <v>0.9291126012358892</v>
      </c>
      <c r="C19" s="220">
        <v>2.4835047729717608</v>
      </c>
      <c r="D19" s="220">
        <v>0.6539015226707562</v>
      </c>
      <c r="E19" s="220">
        <v>16.174705509429998</v>
      </c>
      <c r="F19" s="220">
        <v>0.4150183064762206</v>
      </c>
      <c r="G19" s="220">
        <v>20.656242712784625</v>
      </c>
      <c r="H19" s="220"/>
      <c r="I19" s="220">
        <v>24.136</v>
      </c>
      <c r="J19" s="22"/>
      <c r="K19" s="223">
        <v>0.8558270928399331</v>
      </c>
      <c r="L19" s="220"/>
      <c r="M19" s="220"/>
      <c r="N19" s="220"/>
    </row>
    <row r="20" spans="1:14" ht="12.75">
      <c r="A20" s="228">
        <v>1995</v>
      </c>
      <c r="B20" s="220">
        <v>0.8194079508156155</v>
      </c>
      <c r="C20" s="220">
        <v>2.4890617860796915</v>
      </c>
      <c r="D20" s="220">
        <v>0.751123954914314</v>
      </c>
      <c r="E20" s="220">
        <v>16.535740555840928</v>
      </c>
      <c r="F20" s="220">
        <v>0.528650290848784</v>
      </c>
      <c r="G20" s="220">
        <v>21.123984538499332</v>
      </c>
      <c r="H20" s="220"/>
      <c r="I20" s="220">
        <v>24.339</v>
      </c>
      <c r="J20" s="22"/>
      <c r="K20" s="223">
        <v>0.8679068383458373</v>
      </c>
      <c r="L20" s="220"/>
      <c r="M20" s="220"/>
      <c r="N20" s="220"/>
    </row>
    <row r="21" spans="1:14" ht="12.75">
      <c r="A21" s="228"/>
      <c r="B21" s="220">
        <v>0.8748373583554739</v>
      </c>
      <c r="C21" s="220">
        <v>2.606196514608241</v>
      </c>
      <c r="D21" s="220">
        <v>0.9524091438254176</v>
      </c>
      <c r="E21" s="220">
        <v>16.25236644186247</v>
      </c>
      <c r="F21" s="220">
        <v>0.5957944078455383</v>
      </c>
      <c r="G21" s="220">
        <v>21.281603866497143</v>
      </c>
      <c r="H21" s="220"/>
      <c r="I21" s="220">
        <v>24.528</v>
      </c>
      <c r="J21" s="22"/>
      <c r="K21" s="223">
        <v>0.8676452978839344</v>
      </c>
      <c r="L21" s="220"/>
      <c r="M21" s="220"/>
      <c r="N21" s="220"/>
    </row>
    <row r="22" spans="1:14" ht="12.75">
      <c r="A22" s="228"/>
      <c r="B22" s="220">
        <v>0.9313164976397613</v>
      </c>
      <c r="C22" s="220">
        <v>2.7536419451854446</v>
      </c>
      <c r="D22" s="220">
        <v>0.968441870552508</v>
      </c>
      <c r="E22" s="220">
        <v>16.424264976599158</v>
      </c>
      <c r="F22" s="220">
        <v>0.5303624701820964</v>
      </c>
      <c r="G22" s="220">
        <v>21.608027760158972</v>
      </c>
      <c r="H22" s="220"/>
      <c r="I22" s="220">
        <v>24.721</v>
      </c>
      <c r="J22" s="22"/>
      <c r="K22" s="223">
        <v>0.8740757962929886</v>
      </c>
      <c r="L22" s="220"/>
      <c r="M22" s="220"/>
      <c r="N22" s="220"/>
    </row>
    <row r="23" spans="1:14" ht="12.75">
      <c r="A23" s="228"/>
      <c r="B23" s="220">
        <v>0.7677607404204627</v>
      </c>
      <c r="C23" s="220">
        <v>2.4503225819438295</v>
      </c>
      <c r="D23" s="220">
        <v>0.8097722720440175</v>
      </c>
      <c r="E23" s="220">
        <v>17.571323101551766</v>
      </c>
      <c r="F23" s="220">
        <v>0.49888693802971246</v>
      </c>
      <c r="G23" s="220">
        <v>22.09806563398979</v>
      </c>
      <c r="H23" s="220"/>
      <c r="I23" s="220">
        <v>24.914</v>
      </c>
      <c r="J23" s="22"/>
      <c r="K23" s="223">
        <v>0.8869738152841691</v>
      </c>
      <c r="L23" s="220"/>
      <c r="M23" s="220"/>
      <c r="N23" s="220"/>
    </row>
    <row r="24" spans="1:14" ht="12.75">
      <c r="A24" s="228"/>
      <c r="B24" s="220">
        <v>0.7466341971026502</v>
      </c>
      <c r="C24" s="220">
        <v>2.732255671079847</v>
      </c>
      <c r="D24" s="220">
        <v>0.8722551474971258</v>
      </c>
      <c r="E24" s="220">
        <v>17.470429754457534</v>
      </c>
      <c r="F24" s="220">
        <v>0.4720916361598847</v>
      </c>
      <c r="G24" s="220">
        <v>22.293666406297046</v>
      </c>
      <c r="H24" s="220"/>
      <c r="I24" s="220">
        <v>25.095</v>
      </c>
      <c r="J24" s="22"/>
      <c r="K24" s="223">
        <v>0.8883708470331558</v>
      </c>
      <c r="L24" s="220"/>
      <c r="M24" s="220"/>
      <c r="N24" s="220"/>
    </row>
    <row r="25" spans="1:14" ht="12.75">
      <c r="A25" s="227">
        <v>2000</v>
      </c>
      <c r="B25" s="220">
        <v>0.691130759472432</v>
      </c>
      <c r="C25" s="220">
        <v>2.6644909542818755</v>
      </c>
      <c r="D25" s="220">
        <v>0.8699759998622278</v>
      </c>
      <c r="E25" s="220">
        <v>17.791564930980382</v>
      </c>
      <c r="F25" s="220">
        <v>0.4496391636918599</v>
      </c>
      <c r="G25" s="220">
        <v>22.466801808288775</v>
      </c>
      <c r="H25" s="220"/>
      <c r="I25" s="220">
        <v>25.281</v>
      </c>
      <c r="J25" s="22"/>
      <c r="K25" s="223">
        <v>0.8886832723503333</v>
      </c>
      <c r="L25" s="220"/>
      <c r="M25" s="220"/>
      <c r="N25" s="220"/>
    </row>
    <row r="26" spans="1:14" ht="12.75">
      <c r="A26" s="227"/>
      <c r="B26" s="220">
        <v>0.6947811463540868</v>
      </c>
      <c r="C26" s="220">
        <v>2.4761143057288817</v>
      </c>
      <c r="D26" s="220">
        <v>0.9865688230901642</v>
      </c>
      <c r="E26" s="220">
        <v>18.326510619615945</v>
      </c>
      <c r="F26" s="220">
        <v>0.48563263680549973</v>
      </c>
      <c r="G26" s="220">
        <v>22.96960753159458</v>
      </c>
      <c r="H26" s="220"/>
      <c r="I26" s="220">
        <v>25.47</v>
      </c>
      <c r="J26" s="22"/>
      <c r="K26" s="223">
        <v>0.9018298991595831</v>
      </c>
      <c r="L26" s="220"/>
      <c r="M26" s="220"/>
      <c r="N26" s="220"/>
    </row>
    <row r="27" spans="1:14" ht="12.75">
      <c r="A27" s="226"/>
      <c r="B27" s="220">
        <v>0.7366428536109241</v>
      </c>
      <c r="C27" s="220">
        <v>2.597215047555047</v>
      </c>
      <c r="D27" s="220">
        <v>1.1099550856576526</v>
      </c>
      <c r="E27" s="220">
        <v>18.30926810811</v>
      </c>
      <c r="F27" s="220">
        <v>0.37730487623974157</v>
      </c>
      <c r="G27" s="220">
        <v>23.130385971173364</v>
      </c>
      <c r="H27" s="220"/>
      <c r="I27" s="220">
        <v>25.618</v>
      </c>
      <c r="J27" s="22"/>
      <c r="K27" s="223">
        <v>0.9028958533520715</v>
      </c>
      <c r="L27" s="220"/>
      <c r="M27" s="220"/>
      <c r="N27" s="220"/>
    </row>
    <row r="28" spans="1:14" ht="12.75">
      <c r="A28" s="226"/>
      <c r="B28" s="220">
        <v>0.3770323137243545</v>
      </c>
      <c r="C28" s="220">
        <v>1.9722647434095775</v>
      </c>
      <c r="D28" s="220">
        <v>0.9780442197602066</v>
      </c>
      <c r="E28" s="220">
        <v>20.390853217825075</v>
      </c>
      <c r="F28" s="220">
        <v>0.6545181419769323</v>
      </c>
      <c r="G28" s="220">
        <v>24.372712636696146</v>
      </c>
      <c r="H28" s="220"/>
      <c r="I28" s="220">
        <v>25.798</v>
      </c>
      <c r="J28" s="22"/>
      <c r="K28" s="223">
        <v>0.9447520209588398</v>
      </c>
      <c r="L28" s="220"/>
      <c r="M28" s="220"/>
      <c r="N28" s="220"/>
    </row>
    <row r="29" spans="1:14" ht="12.75">
      <c r="A29" s="226"/>
      <c r="B29" s="220">
        <v>0.3380763387155829</v>
      </c>
      <c r="C29" s="220">
        <v>2.0098141165555057</v>
      </c>
      <c r="D29" s="220">
        <v>1.0540027030544643</v>
      </c>
      <c r="E29" s="220">
        <v>20.8190392407574</v>
      </c>
      <c r="F29" s="220">
        <v>0.5518599058445545</v>
      </c>
      <c r="G29" s="220">
        <v>24.77279230492751</v>
      </c>
      <c r="H29" s="220"/>
      <c r="I29" s="220">
        <v>25.985</v>
      </c>
      <c r="J29" s="22"/>
      <c r="K29" s="223">
        <v>0.9533497134857614</v>
      </c>
      <c r="L29" s="220"/>
      <c r="M29" s="220"/>
      <c r="N29" s="220"/>
    </row>
    <row r="30" spans="1:14" ht="12.75">
      <c r="A30" s="226">
        <v>2005</v>
      </c>
      <c r="B30" s="220">
        <v>0.2948234704492832</v>
      </c>
      <c r="C30" s="220">
        <v>1.9642458221072496</v>
      </c>
      <c r="D30" s="220">
        <v>1.039968022344307</v>
      </c>
      <c r="E30" s="220">
        <v>21.32432038161018</v>
      </c>
      <c r="F30" s="220">
        <v>0.5286918773879552</v>
      </c>
      <c r="G30" s="220">
        <v>25.152049573898974</v>
      </c>
      <c r="H30" s="220"/>
      <c r="I30" s="220">
        <v>26.197</v>
      </c>
      <c r="J30" s="22"/>
      <c r="K30" s="223">
        <v>0.9601118286024726</v>
      </c>
      <c r="L30" s="220"/>
      <c r="M30" s="220"/>
      <c r="N30" s="220"/>
    </row>
    <row r="31" spans="1:14" ht="12.75">
      <c r="A31" s="225"/>
      <c r="B31" s="220">
        <v>0.271747232714711</v>
      </c>
      <c r="C31" s="220">
        <v>1.8684187613380128</v>
      </c>
      <c r="D31" s="220">
        <v>1.1145393415488145</v>
      </c>
      <c r="E31" s="220">
        <v>21.741030908571876</v>
      </c>
      <c r="F31" s="220">
        <v>0.5722971675143914</v>
      </c>
      <c r="G31" s="220">
        <v>25.568033411687807</v>
      </c>
      <c r="H31" s="220"/>
      <c r="I31" s="220">
        <v>26.419</v>
      </c>
      <c r="K31" s="223">
        <v>0.967789598837496</v>
      </c>
      <c r="L31" s="220"/>
      <c r="M31" s="220"/>
      <c r="N31" s="220"/>
    </row>
    <row r="32" spans="1:14" ht="12.75" customHeight="1">
      <c r="A32" s="225"/>
      <c r="B32" s="220">
        <v>0.27776017900020145</v>
      </c>
      <c r="C32" s="220">
        <v>1.9078730847163163</v>
      </c>
      <c r="D32" s="220">
        <v>1.1625708849555945</v>
      </c>
      <c r="E32" s="220">
        <v>22.1378633163328</v>
      </c>
      <c r="F32" s="220">
        <v>0.5178153563261675</v>
      </c>
      <c r="G32" s="220">
        <v>26.003882821331082</v>
      </c>
      <c r="H32" s="220"/>
      <c r="I32" s="220">
        <v>26.656</v>
      </c>
      <c r="K32" s="223">
        <v>0.9755358201279668</v>
      </c>
      <c r="L32" s="220"/>
      <c r="M32" s="220"/>
      <c r="N32" s="220"/>
    </row>
    <row r="33" spans="1:11" ht="12.75">
      <c r="A33" s="222"/>
      <c r="B33" s="220">
        <v>0.23719881592547146</v>
      </c>
      <c r="C33" s="220">
        <v>2.0490997187278954</v>
      </c>
      <c r="D33" s="220">
        <v>1.02827549521618</v>
      </c>
      <c r="E33" s="220">
        <v>21.986219042641597</v>
      </c>
      <c r="F33" s="220">
        <v>0.4793651463205863</v>
      </c>
      <c r="G33" s="220">
        <v>25.780158218831733</v>
      </c>
      <c r="H33" s="220"/>
      <c r="I33" s="220">
        <v>26.911</v>
      </c>
      <c r="K33" s="223">
        <v>0.9579784556066936</v>
      </c>
    </row>
    <row r="34" spans="1:11" ht="12.75">
      <c r="A34" s="222"/>
      <c r="B34" s="220">
        <v>0.18988265047491307</v>
      </c>
      <c r="C34" s="220">
        <v>1.909818275072571</v>
      </c>
      <c r="D34" s="220">
        <v>1.0947711098472712</v>
      </c>
      <c r="E34" s="220">
        <v>22.221420451950664</v>
      </c>
      <c r="F34" s="220">
        <v>0.7334830402816515</v>
      </c>
      <c r="G34" s="220">
        <v>26.149375527627075</v>
      </c>
      <c r="H34" s="220"/>
      <c r="I34" s="220">
        <v>27.109</v>
      </c>
      <c r="K34" s="223">
        <v>0.9646012589039461</v>
      </c>
    </row>
    <row r="35" spans="1:11" ht="12.75">
      <c r="A35" s="224"/>
      <c r="B35" s="220">
        <v>0.24487865869109218</v>
      </c>
      <c r="C35" s="220">
        <v>2.2454973875556683</v>
      </c>
      <c r="D35" s="220">
        <v>1.1046042608631905</v>
      </c>
      <c r="E35" s="220">
        <v>22.514286738111743</v>
      </c>
      <c r="F35" s="220">
        <v>0.40792545036609784</v>
      </c>
      <c r="G35" s="220">
        <v>26.51719249558779</v>
      </c>
      <c r="H35" s="220"/>
      <c r="I35" s="220">
        <v>27.272</v>
      </c>
      <c r="K35" s="223">
        <v>0.9723229867845332</v>
      </c>
    </row>
    <row r="36" spans="1:11" ht="12.75">
      <c r="A36" s="222"/>
      <c r="B36" s="220">
        <v>0.2353864787758</v>
      </c>
      <c r="C36" s="220">
        <v>2.2056654038451997</v>
      </c>
      <c r="D36" s="220">
        <v>1.0530340553964</v>
      </c>
      <c r="E36" s="220">
        <v>22.703625541497995</v>
      </c>
      <c r="F36" s="220">
        <v>0.463174286828</v>
      </c>
      <c r="G36" s="220">
        <v>26.660885766343398</v>
      </c>
      <c r="H36" s="220"/>
      <c r="I36" s="220">
        <v>27.418</v>
      </c>
      <c r="K36" s="223">
        <v>0.9723862340923262</v>
      </c>
    </row>
    <row r="37" spans="1:11" ht="12.75">
      <c r="A37" s="224" t="s">
        <v>276</v>
      </c>
      <c r="B37" s="220">
        <v>0.16293030130800001</v>
      </c>
      <c r="C37" s="220">
        <v>1.9056314546880002</v>
      </c>
      <c r="D37" s="220">
        <v>1.0243320322640002</v>
      </c>
      <c r="E37" s="220">
        <v>23.209877886272004</v>
      </c>
      <c r="F37" s="220">
        <v>0.49613810113600004</v>
      </c>
      <c r="G37" s="220">
        <v>26.798909775668</v>
      </c>
      <c r="H37" s="220"/>
      <c r="I37" s="220">
        <v>27.768354785672003</v>
      </c>
      <c r="K37" s="223">
        <v>0.9650881365681694</v>
      </c>
    </row>
    <row r="38" spans="1:11" ht="12.75">
      <c r="A38" s="222"/>
      <c r="B38" s="220"/>
      <c r="C38" s="221"/>
      <c r="D38" s="220"/>
      <c r="E38" s="220"/>
      <c r="F38" s="220"/>
      <c r="G38" s="220"/>
      <c r="H38" s="220"/>
      <c r="I38" s="220"/>
      <c r="K38" s="219"/>
    </row>
    <row r="39" spans="1:10" ht="12.75">
      <c r="A39" s="216" t="s">
        <v>275</v>
      </c>
      <c r="B39" s="218"/>
      <c r="C39" s="218"/>
      <c r="D39" s="218"/>
      <c r="E39" s="218"/>
      <c r="F39" s="218"/>
      <c r="G39" s="218"/>
      <c r="H39" s="218"/>
      <c r="I39" s="218"/>
      <c r="J39" s="217"/>
    </row>
    <row r="40" spans="1:10" ht="12.75">
      <c r="A40" s="216" t="s">
        <v>274</v>
      </c>
      <c r="B40" s="218"/>
      <c r="C40" s="218"/>
      <c r="D40" s="218"/>
      <c r="E40" s="218"/>
      <c r="F40" s="218"/>
      <c r="G40" s="218"/>
      <c r="H40" s="218"/>
      <c r="I40" s="218"/>
      <c r="J40" s="217"/>
    </row>
    <row r="41" ht="12.75">
      <c r="A41" s="216" t="s">
        <v>273</v>
      </c>
    </row>
    <row r="42" ht="12.75">
      <c r="A42" s="15" t="s">
        <v>272</v>
      </c>
    </row>
    <row r="43" spans="1:9" s="215" customFormat="1" ht="15" customHeight="1">
      <c r="A43" s="32" t="s">
        <v>271</v>
      </c>
      <c r="B43" s="32"/>
      <c r="C43" s="195"/>
      <c r="D43" s="195"/>
      <c r="E43" s="195"/>
      <c r="F43" s="20"/>
      <c r="G43" s="20"/>
      <c r="H43" s="20"/>
      <c r="I43" s="20"/>
    </row>
    <row r="44" spans="1:5" ht="12.75">
      <c r="A44" s="32"/>
      <c r="B44" s="32"/>
      <c r="C44" s="195"/>
      <c r="D44" s="45"/>
      <c r="E44" s="45"/>
    </row>
    <row r="45" spans="1:5" ht="12.75">
      <c r="A45" s="374" t="s">
        <v>270</v>
      </c>
      <c r="B45" s="378"/>
      <c r="C45" s="378"/>
      <c r="D45" s="378"/>
      <c r="E45" s="45"/>
    </row>
    <row r="46" spans="1:5" ht="12.75">
      <c r="A46" s="374"/>
      <c r="B46" s="378"/>
      <c r="C46" s="378"/>
      <c r="D46" s="378"/>
      <c r="E46" s="45"/>
    </row>
    <row r="47" spans="1:5" ht="12.75">
      <c r="A47" s="377" t="s">
        <v>269</v>
      </c>
      <c r="B47" s="377"/>
      <c r="C47" s="112"/>
      <c r="D47" s="112"/>
      <c r="E47" s="45"/>
    </row>
    <row r="48" ht="12.75">
      <c r="A48" s="141"/>
    </row>
    <row r="49" ht="12.75">
      <c r="A49" s="13" t="s">
        <v>22</v>
      </c>
    </row>
    <row r="52" spans="1:2" ht="18.75" customHeight="1">
      <c r="A52" s="377"/>
      <c r="B52" s="377"/>
    </row>
    <row r="54" ht="12.75">
      <c r="A54" s="17"/>
    </row>
  </sheetData>
  <sheetProtection/>
  <mergeCells count="3">
    <mergeCell ref="A52:B52"/>
    <mergeCell ref="A45:D46"/>
    <mergeCell ref="A47:B47"/>
  </mergeCells>
  <hyperlinks>
    <hyperlink ref="A49" location="Title!A1" display="Return to Title page"/>
  </hyperlinks>
  <printOptions/>
  <pageMargins left="0.75" right="0.75" top="1" bottom="1" header="0.5" footer="0.5"/>
  <pageSetup horizontalDpi="600" verticalDpi="600" orientation="portrait" paperSize="9" r:id="rId1"/>
  <ignoredErrors>
    <ignoredError sqref="A3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232" customWidth="1"/>
    <col min="2" max="2" width="21.140625" style="15" bestFit="1" customWidth="1"/>
    <col min="3" max="3" width="20.7109375" style="15" bestFit="1" customWidth="1"/>
    <col min="4" max="4" width="7.28125" style="15" bestFit="1" customWidth="1"/>
    <col min="5" max="16384" width="9.140625" style="15" customWidth="1"/>
  </cols>
  <sheetData>
    <row r="1" ht="15.75">
      <c r="A1" s="246" t="s">
        <v>285</v>
      </c>
    </row>
    <row r="2" ht="15.75">
      <c r="A2" s="246" t="s">
        <v>284</v>
      </c>
    </row>
    <row r="3" ht="15.75">
      <c r="A3" s="246"/>
    </row>
    <row r="4" spans="1:4" ht="12.75">
      <c r="A4" s="245" t="s">
        <v>163</v>
      </c>
      <c r="B4" s="244" t="s">
        <v>283</v>
      </c>
      <c r="C4" s="244" t="s">
        <v>282</v>
      </c>
      <c r="D4" s="24"/>
    </row>
    <row r="5" spans="1:3" ht="12.75">
      <c r="A5" s="243">
        <v>1980</v>
      </c>
      <c r="B5" s="242">
        <v>0.12343608925577197</v>
      </c>
      <c r="C5" s="241">
        <v>0.08189149560117302</v>
      </c>
    </row>
    <row r="6" spans="1:3" ht="12.75">
      <c r="A6" s="68"/>
      <c r="B6" s="239">
        <v>0.16565553355897567</v>
      </c>
      <c r="C6" s="240">
        <v>0.09247467438494934</v>
      </c>
    </row>
    <row r="7" spans="1:3" ht="12.75">
      <c r="A7" s="68"/>
      <c r="B7" s="239">
        <v>0.20511214133567227</v>
      </c>
      <c r="C7" s="240">
        <v>0.105</v>
      </c>
    </row>
    <row r="8" spans="1:3" ht="12.75">
      <c r="A8" s="68"/>
      <c r="B8" s="239">
        <v>0.28985239852398514</v>
      </c>
      <c r="C8" s="237">
        <v>0.12545005294740558</v>
      </c>
    </row>
    <row r="9" spans="1:3" ht="12.75">
      <c r="A9" s="68">
        <v>1984</v>
      </c>
      <c r="B9" s="239">
        <v>0.3476130653266331</v>
      </c>
      <c r="C9" s="237">
        <v>0.1504915730337079</v>
      </c>
    </row>
    <row r="10" spans="1:3" ht="12.75">
      <c r="A10" s="68"/>
      <c r="B10" s="239">
        <v>0.36441586280814575</v>
      </c>
      <c r="C10" s="237">
        <v>0.1536363636363636</v>
      </c>
    </row>
    <row r="11" spans="1:3" ht="12.75">
      <c r="A11" s="68"/>
      <c r="B11" s="239">
        <v>0.3915063819775307</v>
      </c>
      <c r="C11" s="237">
        <v>0.1701623580238311</v>
      </c>
    </row>
    <row r="12" spans="1:3" ht="12.75">
      <c r="A12" s="68"/>
      <c r="B12" s="239">
        <v>0.4245384157236451</v>
      </c>
      <c r="C12" s="237">
        <v>0.17875129354949984</v>
      </c>
    </row>
    <row r="13" spans="1:3" ht="12.75">
      <c r="A13" s="68">
        <v>1988</v>
      </c>
      <c r="B13" s="239">
        <v>0.440714959886739</v>
      </c>
      <c r="C13" s="237">
        <v>0.19114825979720468</v>
      </c>
    </row>
    <row r="14" spans="1:3" ht="12.75">
      <c r="A14" s="68"/>
      <c r="B14" s="239">
        <v>0.43253333333333327</v>
      </c>
      <c r="C14" s="237">
        <v>0.20303530188056748</v>
      </c>
    </row>
    <row r="15" spans="1:3" ht="12.75">
      <c r="A15" s="68"/>
      <c r="B15" s="239">
        <v>0.43205793465244907</v>
      </c>
      <c r="C15" s="237">
        <v>0.21791302041898702</v>
      </c>
    </row>
    <row r="16" spans="1:3" ht="12.75">
      <c r="A16" s="68"/>
      <c r="B16" s="239">
        <v>0.4067260370283572</v>
      </c>
      <c r="C16" s="237">
        <v>0.21890772615504075</v>
      </c>
    </row>
    <row r="17" spans="1:3" ht="12.75">
      <c r="A17" s="68">
        <v>1992</v>
      </c>
      <c r="B17" s="239">
        <v>0.4317749466766588</v>
      </c>
      <c r="C17" s="237">
        <v>0.23057060083133893</v>
      </c>
    </row>
    <row r="18" spans="1:3" ht="12.75">
      <c r="A18" s="68"/>
      <c r="B18" s="239">
        <v>0.41104499193593225</v>
      </c>
      <c r="C18" s="237">
        <v>0.23168918482125542</v>
      </c>
    </row>
    <row r="19" spans="1:3" ht="12.75">
      <c r="A19" s="68"/>
      <c r="B19" s="239">
        <v>0.4792797942269221</v>
      </c>
      <c r="C19" s="237">
        <v>0.23005743458838543</v>
      </c>
    </row>
    <row r="20" spans="1:3" ht="12.75">
      <c r="A20" s="68"/>
      <c r="B20" s="239">
        <v>0.47289375244263304</v>
      </c>
      <c r="C20" s="237">
        <v>0.2467952785886534</v>
      </c>
    </row>
    <row r="21" spans="1:3" ht="12.75">
      <c r="A21" s="68">
        <v>1996</v>
      </c>
      <c r="B21" s="239">
        <v>0.49287528995912966</v>
      </c>
      <c r="C21" s="237">
        <v>0.23995421410928372</v>
      </c>
    </row>
    <row r="22" spans="1:3" ht="12.75">
      <c r="A22" s="68"/>
      <c r="B22" s="239">
        <v>0.5221891086426443</v>
      </c>
      <c r="C22" s="237">
        <v>0.24910756782484533</v>
      </c>
    </row>
    <row r="23" spans="1:3" ht="12.75">
      <c r="A23" s="68"/>
      <c r="B23" s="239">
        <v>0.5278974638669213</v>
      </c>
      <c r="C23" s="237">
        <v>0.26795613400819474</v>
      </c>
    </row>
    <row r="24" spans="1:3" ht="12.75">
      <c r="A24" s="68"/>
      <c r="B24" s="239">
        <v>0.5085856670819565</v>
      </c>
      <c r="C24" s="237">
        <v>0.2877172312223859</v>
      </c>
    </row>
    <row r="25" spans="1:3" ht="12.75">
      <c r="A25" s="68">
        <v>2000</v>
      </c>
      <c r="B25" s="239">
        <v>0.4923290006392499</v>
      </c>
      <c r="C25" s="237">
        <v>0.3383382789317507</v>
      </c>
    </row>
    <row r="26" spans="1:3" ht="12.75">
      <c r="A26" s="68"/>
      <c r="B26" s="239">
        <v>0.5600904587551151</v>
      </c>
      <c r="C26" s="237">
        <v>0.3230515791865485</v>
      </c>
    </row>
    <row r="27" spans="1:3" ht="12.75">
      <c r="A27" s="68"/>
      <c r="B27" s="239">
        <v>0.5539295678264989</v>
      </c>
      <c r="C27" s="237">
        <v>0.33604336043360433</v>
      </c>
    </row>
    <row r="28" spans="1:3" ht="12.75">
      <c r="A28" s="68"/>
      <c r="B28" s="239">
        <v>0.6001099999999999</v>
      </c>
      <c r="C28" s="237">
        <v>0.36307943638962625</v>
      </c>
    </row>
    <row r="29" spans="1:3" ht="12.75">
      <c r="A29" s="68">
        <v>2004</v>
      </c>
      <c r="B29" s="239">
        <v>0.6145</v>
      </c>
      <c r="C29" s="237">
        <v>0.38724903603244254</v>
      </c>
    </row>
    <row r="30" spans="1:3" ht="12.75">
      <c r="A30" s="68"/>
      <c r="B30" s="239">
        <v>0.6269600000000001</v>
      </c>
      <c r="C30" s="237">
        <v>0.3964956527510453</v>
      </c>
    </row>
    <row r="31" spans="1:3" ht="12.75">
      <c r="A31" s="68"/>
      <c r="B31" s="239">
        <v>0.6533300000000001</v>
      </c>
      <c r="C31" s="237">
        <v>0.4388085331219866</v>
      </c>
    </row>
    <row r="32" spans="1:3" ht="12.75">
      <c r="A32" s="68"/>
      <c r="B32" s="239">
        <v>0.67316</v>
      </c>
      <c r="C32" s="237">
        <v>0.4679698405542651</v>
      </c>
    </row>
    <row r="33" spans="1:3" ht="12.75">
      <c r="A33" s="68">
        <v>2008</v>
      </c>
      <c r="B33" s="239">
        <v>0.6783</v>
      </c>
      <c r="C33" s="237">
        <v>0.5474017741642107</v>
      </c>
    </row>
    <row r="34" spans="1:3" ht="12.75">
      <c r="A34" s="68"/>
      <c r="B34" s="239">
        <v>0.6846900000000001</v>
      </c>
      <c r="C34" s="237">
        <v>0.5804624233510666</v>
      </c>
    </row>
    <row r="35" spans="1:3" ht="12.75">
      <c r="A35" s="68"/>
      <c r="B35" s="239">
        <v>0.6894199999999998</v>
      </c>
      <c r="C35" s="237">
        <v>0.6143137474747744</v>
      </c>
    </row>
    <row r="36" spans="1:3" ht="12.75">
      <c r="A36" s="68">
        <v>2011</v>
      </c>
      <c r="B36" s="239">
        <v>0.71438</v>
      </c>
      <c r="C36" s="237">
        <v>0.6406933118739798</v>
      </c>
    </row>
    <row r="37" spans="1:3" ht="12.75">
      <c r="A37" s="68"/>
      <c r="B37" s="239">
        <v>0.7471576474312746</v>
      </c>
      <c r="C37" s="237">
        <v>0.6703243349747934</v>
      </c>
    </row>
    <row r="38" spans="1:3" ht="12.75">
      <c r="A38" s="68"/>
      <c r="B38" s="238"/>
      <c r="C38" s="237">
        <v>0.6978146698076143</v>
      </c>
    </row>
    <row r="39" spans="1:3" ht="12.75">
      <c r="A39" s="236">
        <v>2014</v>
      </c>
      <c r="B39" s="235"/>
      <c r="C39" s="234">
        <v>0.7136429218797431</v>
      </c>
    </row>
    <row r="40" spans="2:4" ht="12.75">
      <c r="B40" s="22"/>
      <c r="C40" s="22"/>
      <c r="D40" s="25"/>
    </row>
    <row r="41" spans="1:4" ht="12.75">
      <c r="A41" s="233" t="s">
        <v>286</v>
      </c>
      <c r="B41" s="22"/>
      <c r="C41" s="22"/>
      <c r="D41" s="25"/>
    </row>
    <row r="42" spans="2:4" ht="12.75">
      <c r="B42" s="22"/>
      <c r="C42" s="22"/>
      <c r="D42" s="25"/>
    </row>
    <row r="43" spans="1:4" ht="12.75">
      <c r="A43" s="13" t="s">
        <v>22</v>
      </c>
      <c r="B43" s="22"/>
      <c r="C43" s="22"/>
      <c r="D43" s="22"/>
    </row>
    <row r="44" spans="2:4" ht="12.75">
      <c r="B44" s="22"/>
      <c r="C44" s="22"/>
      <c r="D44" s="22"/>
    </row>
    <row r="45" spans="2:4" ht="12.75">
      <c r="B45" s="22"/>
      <c r="C45" s="22"/>
      <c r="D45" s="22"/>
    </row>
    <row r="46" spans="2:4" ht="12.75">
      <c r="B46" s="22"/>
      <c r="C46" s="22"/>
      <c r="D46" s="22"/>
    </row>
    <row r="47" spans="2:4" ht="12.75">
      <c r="B47" s="22"/>
      <c r="C47" s="22"/>
      <c r="D47" s="22"/>
    </row>
    <row r="48" spans="2:4" ht="12.75">
      <c r="B48" s="22"/>
      <c r="C48" s="22"/>
      <c r="D48" s="22"/>
    </row>
    <row r="49" spans="2:4" ht="12.75">
      <c r="B49" s="22"/>
      <c r="C49" s="22"/>
      <c r="D49" s="22"/>
    </row>
    <row r="50" spans="2:4" ht="12.75">
      <c r="B50" s="22"/>
      <c r="C50" s="22"/>
      <c r="D50" s="22"/>
    </row>
  </sheetData>
  <sheetProtection/>
  <hyperlinks>
    <hyperlink ref="A43" location="Title!A1" display="Return to Title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47" customWidth="1"/>
    <col min="2" max="2" width="12.8515625" style="247" customWidth="1"/>
    <col min="3" max="3" width="12.7109375" style="247" customWidth="1"/>
    <col min="4" max="4" width="15.140625" style="247" customWidth="1"/>
    <col min="5" max="5" width="13.7109375" style="247" customWidth="1"/>
    <col min="6" max="16384" width="9.140625" style="247" customWidth="1"/>
  </cols>
  <sheetData>
    <row r="1" ht="15">
      <c r="A1" s="258" t="s">
        <v>294</v>
      </c>
    </row>
    <row r="2" ht="15">
      <c r="A2" s="258" t="s">
        <v>293</v>
      </c>
    </row>
    <row r="3" ht="12.75">
      <c r="A3" s="257"/>
    </row>
    <row r="4" spans="1:5" ht="42" customHeight="1">
      <c r="A4" s="256"/>
      <c r="B4" s="255" t="s">
        <v>292</v>
      </c>
      <c r="C4" s="255" t="s">
        <v>291</v>
      </c>
      <c r="D4" s="255" t="s">
        <v>290</v>
      </c>
      <c r="E4" s="255" t="s">
        <v>289</v>
      </c>
    </row>
    <row r="5" spans="1:9" ht="12.75">
      <c r="A5" s="254">
        <v>1987</v>
      </c>
      <c r="B5" s="251">
        <v>4.194152664426308</v>
      </c>
      <c r="C5" s="251">
        <v>17.733095343254927</v>
      </c>
      <c r="D5" s="251">
        <v>0.7647519923187712</v>
      </c>
      <c r="E5" s="251">
        <v>22.692</v>
      </c>
      <c r="F5" s="252"/>
      <c r="G5" s="250"/>
      <c r="H5" s="250"/>
      <c r="I5" s="252"/>
    </row>
    <row r="6" spans="1:9" ht="12.75">
      <c r="A6" s="254"/>
      <c r="B6" s="251">
        <v>4.28454403823178</v>
      </c>
      <c r="C6" s="251">
        <v>17.597938160095573</v>
      </c>
      <c r="D6" s="251">
        <v>1.0235178016726403</v>
      </c>
      <c r="E6" s="251">
        <v>22.906</v>
      </c>
      <c r="F6" s="250"/>
      <c r="G6" s="250"/>
      <c r="H6" s="250"/>
      <c r="I6" s="252"/>
    </row>
    <row r="7" spans="1:9" ht="12.75">
      <c r="A7" s="254"/>
      <c r="B7" s="251">
        <v>4.074779411764705</v>
      </c>
      <c r="C7" s="251">
        <v>17.973285294117645</v>
      </c>
      <c r="D7" s="251">
        <v>1.0729352941176469</v>
      </c>
      <c r="E7" s="251">
        <v>23.121</v>
      </c>
      <c r="F7" s="250"/>
      <c r="G7" s="250"/>
      <c r="H7" s="250"/>
      <c r="I7" s="252"/>
    </row>
    <row r="8" spans="1:9" ht="12.75">
      <c r="A8" s="254">
        <v>1990</v>
      </c>
      <c r="B8" s="251">
        <v>3.9010502314814817</v>
      </c>
      <c r="C8" s="251">
        <v>18.324456944444446</v>
      </c>
      <c r="D8" s="251">
        <v>1.109492824074074</v>
      </c>
      <c r="E8" s="251">
        <v>23.335</v>
      </c>
      <c r="F8" s="250"/>
      <c r="G8" s="250"/>
      <c r="H8" s="250"/>
      <c r="I8" s="252"/>
    </row>
    <row r="9" spans="1:9" ht="12.75">
      <c r="A9" s="254"/>
      <c r="B9" s="251">
        <v>3.826334862385322</v>
      </c>
      <c r="C9" s="251">
        <v>18.48566972477064</v>
      </c>
      <c r="D9" s="251">
        <v>1.2379954128440371</v>
      </c>
      <c r="E9" s="251">
        <v>23.55</v>
      </c>
      <c r="F9" s="250"/>
      <c r="G9" s="250"/>
      <c r="H9" s="250"/>
      <c r="I9" s="252"/>
    </row>
    <row r="10" spans="1:9" ht="12.75">
      <c r="A10" s="254"/>
      <c r="B10" s="251">
        <v>3.781580703745744</v>
      </c>
      <c r="C10" s="251">
        <v>18.538916186152097</v>
      </c>
      <c r="D10" s="251">
        <v>1.4425031101021564</v>
      </c>
      <c r="E10" s="251">
        <v>23.763</v>
      </c>
      <c r="F10" s="250"/>
      <c r="G10" s="250"/>
      <c r="H10" s="250"/>
      <c r="I10" s="252"/>
    </row>
    <row r="11" spans="1:9" ht="12.75">
      <c r="A11" s="254">
        <v>1993</v>
      </c>
      <c r="B11" s="251">
        <v>3.5496549352389466</v>
      </c>
      <c r="C11" s="251">
        <v>18.895843144260834</v>
      </c>
      <c r="D11" s="251">
        <v>1.5005019205002235</v>
      </c>
      <c r="E11" s="251">
        <v>23.946</v>
      </c>
      <c r="F11" s="250"/>
      <c r="G11" s="250"/>
      <c r="H11" s="250"/>
      <c r="I11" s="252"/>
    </row>
    <row r="12" spans="1:9" ht="12.75">
      <c r="A12" s="254"/>
      <c r="B12" s="251">
        <v>3.697225464190981</v>
      </c>
      <c r="C12" s="251">
        <v>18.3132700265252</v>
      </c>
      <c r="D12" s="251">
        <v>2.1255045092838194</v>
      </c>
      <c r="E12" s="251">
        <v>24.136</v>
      </c>
      <c r="F12" s="250"/>
      <c r="G12" s="250"/>
      <c r="H12" s="250"/>
      <c r="I12" s="252"/>
    </row>
    <row r="13" spans="1:9" ht="12.75">
      <c r="A13" s="254"/>
      <c r="B13" s="251">
        <v>3.6210123467600708</v>
      </c>
      <c r="C13" s="251">
        <v>18.274496978984235</v>
      </c>
      <c r="D13" s="251">
        <v>2.443490674255692</v>
      </c>
      <c r="E13" s="251">
        <v>24.339</v>
      </c>
      <c r="F13" s="250"/>
      <c r="G13" s="250"/>
      <c r="H13" s="250"/>
      <c r="I13" s="252"/>
    </row>
    <row r="14" spans="1:9" ht="12.75">
      <c r="A14" s="254">
        <v>1996</v>
      </c>
      <c r="B14" s="251">
        <v>3.2514350515463915</v>
      </c>
      <c r="C14" s="251">
        <v>18.783727835051547</v>
      </c>
      <c r="D14" s="251">
        <v>2.492837113402062</v>
      </c>
      <c r="E14" s="251">
        <v>24.528</v>
      </c>
      <c r="F14" s="250"/>
      <c r="G14" s="250"/>
      <c r="H14" s="250"/>
      <c r="I14" s="252"/>
    </row>
    <row r="15" spans="1:9" ht="12.75">
      <c r="A15" s="254"/>
      <c r="B15" s="251">
        <v>2.8701854184277265</v>
      </c>
      <c r="C15" s="251">
        <v>19.377669737954353</v>
      </c>
      <c r="D15" s="251">
        <v>2.473144843617921</v>
      </c>
      <c r="E15" s="251">
        <v>24.721</v>
      </c>
      <c r="F15" s="250"/>
      <c r="G15" s="250"/>
      <c r="H15" s="250"/>
      <c r="I15" s="252"/>
    </row>
    <row r="16" spans="1:9" ht="12.75">
      <c r="A16" s="254"/>
      <c r="B16" s="251">
        <v>2.8817193333333333</v>
      </c>
      <c r="C16" s="251">
        <v>18.992772666666667</v>
      </c>
      <c r="D16" s="251">
        <v>3.0395079999999997</v>
      </c>
      <c r="E16" s="251">
        <v>24.914</v>
      </c>
      <c r="F16" s="250"/>
      <c r="G16" s="250"/>
      <c r="H16" s="250"/>
      <c r="I16" s="252"/>
    </row>
    <row r="17" spans="1:9" ht="12.75">
      <c r="A17" s="254">
        <v>1999</v>
      </c>
      <c r="B17" s="251">
        <v>3.156192808431494</v>
      </c>
      <c r="C17" s="251">
        <v>18.588658400495966</v>
      </c>
      <c r="D17" s="251">
        <v>3.3501487910725354</v>
      </c>
      <c r="E17" s="251">
        <v>25.095</v>
      </c>
      <c r="F17" s="250"/>
      <c r="G17" s="250"/>
      <c r="H17" s="250"/>
      <c r="I17" s="252"/>
    </row>
    <row r="18" spans="1:9" ht="12.75">
      <c r="A18" s="254"/>
      <c r="B18" s="251">
        <v>2.759151762295082</v>
      </c>
      <c r="C18" s="251">
        <v>18.231330983606558</v>
      </c>
      <c r="D18" s="251">
        <v>4.2905172540983605</v>
      </c>
      <c r="E18" s="251">
        <v>25.281</v>
      </c>
      <c r="F18" s="250"/>
      <c r="G18" s="250"/>
      <c r="H18" s="250"/>
      <c r="I18" s="252"/>
    </row>
    <row r="19" spans="1:9" ht="12.75">
      <c r="A19" s="254"/>
      <c r="B19" s="251">
        <v>2.647430487804878</v>
      </c>
      <c r="C19" s="251">
        <v>17.84245975609756</v>
      </c>
      <c r="D19" s="251">
        <v>4.980109756097561</v>
      </c>
      <c r="E19" s="251">
        <v>25.47</v>
      </c>
      <c r="F19" s="250"/>
      <c r="G19" s="250"/>
      <c r="H19" s="250"/>
      <c r="I19" s="252"/>
    </row>
    <row r="20" spans="1:9" ht="12.75">
      <c r="A20" s="254">
        <v>2002</v>
      </c>
      <c r="B20" s="251">
        <v>2.481064484848485</v>
      </c>
      <c r="C20" s="251">
        <v>17.75353276767677</v>
      </c>
      <c r="D20" s="251">
        <v>5.383402747474747</v>
      </c>
      <c r="E20" s="251">
        <v>25.618</v>
      </c>
      <c r="F20" s="250"/>
      <c r="G20" s="250"/>
      <c r="H20" s="250"/>
      <c r="I20" s="252"/>
    </row>
    <row r="21" spans="1:9" ht="12.75">
      <c r="A21" s="254"/>
      <c r="B21" s="251">
        <v>0.9315319195176797</v>
      </c>
      <c r="C21" s="251">
        <v>18.588985212231098</v>
      </c>
      <c r="D21" s="251">
        <v>6.27748286825122</v>
      </c>
      <c r="E21" s="251">
        <v>25.798</v>
      </c>
      <c r="F21" s="250"/>
      <c r="G21" s="250"/>
      <c r="H21" s="250"/>
      <c r="I21" s="252"/>
    </row>
    <row r="22" spans="1:9" ht="12.75">
      <c r="A22" s="254"/>
      <c r="B22" s="251">
        <v>0.8388615108949095</v>
      </c>
      <c r="C22" s="251">
        <v>18.15870139321359</v>
      </c>
      <c r="D22" s="251">
        <v>6.987437095891497</v>
      </c>
      <c r="E22" s="251">
        <v>25.985</v>
      </c>
      <c r="F22" s="250"/>
      <c r="G22" s="250"/>
      <c r="H22" s="250"/>
      <c r="I22" s="252"/>
    </row>
    <row r="23" spans="1:9" ht="12.75">
      <c r="A23" s="254">
        <v>2005</v>
      </c>
      <c r="B23" s="251">
        <v>0.820383761803547</v>
      </c>
      <c r="C23" s="251">
        <v>17.68488165055922</v>
      </c>
      <c r="D23" s="251">
        <v>7.6917345876372325</v>
      </c>
      <c r="E23" s="251">
        <v>26.197</v>
      </c>
      <c r="F23" s="250"/>
      <c r="G23" s="250"/>
      <c r="H23" s="250"/>
      <c r="I23" s="252"/>
    </row>
    <row r="24" spans="1:9" ht="12.75">
      <c r="A24" s="254"/>
      <c r="B24" s="251">
        <v>0.7964975790505987</v>
      </c>
      <c r="C24" s="251">
        <v>17.10047668154185</v>
      </c>
      <c r="D24" s="251">
        <v>8.522025739407553</v>
      </c>
      <c r="E24" s="251">
        <v>26.419</v>
      </c>
      <c r="F24" s="250"/>
      <c r="G24" s="250"/>
      <c r="H24" s="250"/>
      <c r="I24" s="252"/>
    </row>
    <row r="25" spans="1:9" ht="12.75">
      <c r="A25" s="254"/>
      <c r="B25" s="251">
        <v>0.6720030697737898</v>
      </c>
      <c r="C25" s="251">
        <v>16.730094398818114</v>
      </c>
      <c r="D25" s="251">
        <v>9.253902531408094</v>
      </c>
      <c r="E25" s="251">
        <v>26.656</v>
      </c>
      <c r="F25" s="250"/>
      <c r="G25" s="250"/>
      <c r="H25" s="250"/>
      <c r="I25" s="252"/>
    </row>
    <row r="26" spans="1:9" ht="12.75">
      <c r="A26" s="254">
        <v>2008</v>
      </c>
      <c r="B26" s="251">
        <v>0.6057734361190266</v>
      </c>
      <c r="C26" s="251">
        <v>16.45118570514318</v>
      </c>
      <c r="D26" s="251">
        <v>9.854040858737795</v>
      </c>
      <c r="E26" s="251">
        <v>26.911</v>
      </c>
      <c r="F26" s="250"/>
      <c r="G26" s="250"/>
      <c r="H26" s="250"/>
      <c r="I26" s="252"/>
    </row>
    <row r="27" spans="1:9" ht="12.75">
      <c r="A27" s="253"/>
      <c r="B27" s="251">
        <v>0.06723389933456903</v>
      </c>
      <c r="C27" s="251">
        <v>20.468990637169128</v>
      </c>
      <c r="D27" s="251">
        <v>6.572775463496306</v>
      </c>
      <c r="E27" s="251">
        <v>27.109</v>
      </c>
      <c r="F27" s="250"/>
      <c r="G27" s="250"/>
      <c r="H27" s="250"/>
      <c r="I27" s="252"/>
    </row>
    <row r="28" spans="1:9" ht="12.75">
      <c r="A28" s="253"/>
      <c r="B28" s="251">
        <v>0.049609208179015735</v>
      </c>
      <c r="C28" s="251">
        <v>20.200931806292704</v>
      </c>
      <c r="D28" s="251">
        <v>7.021458985528277</v>
      </c>
      <c r="E28" s="251">
        <v>27.272</v>
      </c>
      <c r="F28" s="250"/>
      <c r="G28" s="250"/>
      <c r="H28" s="250"/>
      <c r="I28" s="252"/>
    </row>
    <row r="29" spans="1:9" ht="12.75">
      <c r="A29" s="253">
        <v>2011</v>
      </c>
      <c r="B29" s="251">
        <v>0.03299100914124989</v>
      </c>
      <c r="C29" s="251">
        <v>19.85004276724971</v>
      </c>
      <c r="D29" s="251">
        <v>7.535134920101959</v>
      </c>
      <c r="E29" s="251">
        <v>27.418</v>
      </c>
      <c r="F29" s="252"/>
      <c r="G29" s="250"/>
      <c r="H29" s="250"/>
      <c r="I29" s="252"/>
    </row>
    <row r="30" spans="2:8" ht="12.75">
      <c r="B30" s="251"/>
      <c r="C30" s="251"/>
      <c r="D30" s="251"/>
      <c r="E30" s="251"/>
      <c r="F30" s="250"/>
      <c r="G30" s="250"/>
      <c r="H30" s="250"/>
    </row>
    <row r="31" ht="12.75">
      <c r="A31" s="248" t="s">
        <v>288</v>
      </c>
    </row>
    <row r="32" ht="12.75">
      <c r="A32" s="248" t="s">
        <v>287</v>
      </c>
    </row>
    <row r="33" ht="12.75">
      <c r="A33" s="248" t="s">
        <v>295</v>
      </c>
    </row>
    <row r="35" ht="12.75">
      <c r="A35" s="13" t="s">
        <v>22</v>
      </c>
    </row>
    <row r="36" ht="12.75">
      <c r="A36" s="248"/>
    </row>
    <row r="37" ht="12.75">
      <c r="A37" s="249"/>
    </row>
    <row r="38" ht="12.75">
      <c r="A38" s="248"/>
    </row>
    <row r="39" ht="12.75">
      <c r="A39" s="248"/>
    </row>
  </sheetData>
  <sheetProtection/>
  <hyperlinks>
    <hyperlink ref="A35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Y23"/>
  <sheetViews>
    <sheetView zoomScalePageLayoutView="0" workbookViewId="0" topLeftCell="A11">
      <selection activeCell="A11" sqref="A11"/>
    </sheetView>
  </sheetViews>
  <sheetFormatPr defaultColWidth="9.140625" defaultRowHeight="12.75"/>
  <cols>
    <col min="1" max="1" width="26.8515625" style="15" customWidth="1"/>
    <col min="2" max="2" width="9.7109375" style="15" bestFit="1" customWidth="1"/>
    <col min="3" max="20" width="12.8515625" style="15" bestFit="1" customWidth="1"/>
    <col min="21" max="16384" width="9.140625" style="15" customWidth="1"/>
  </cols>
  <sheetData>
    <row r="1" ht="12.75" hidden="1"/>
    <row r="2" ht="12.75" hidden="1"/>
    <row r="3" ht="12.75" hidden="1"/>
    <row r="4" ht="12.75" hidden="1"/>
    <row r="5" spans="1:14" ht="12.75" hidden="1">
      <c r="A5" s="15" t="s">
        <v>193</v>
      </c>
      <c r="B5" s="15">
        <v>1990</v>
      </c>
      <c r="C5" s="15">
        <v>1991</v>
      </c>
      <c r="D5" s="15">
        <v>1992</v>
      </c>
      <c r="E5" s="15">
        <v>1993</v>
      </c>
      <c r="F5" s="15">
        <v>1994</v>
      </c>
      <c r="G5" s="15">
        <v>1995</v>
      </c>
      <c r="H5" s="15">
        <v>1996</v>
      </c>
      <c r="I5" s="15">
        <v>1997</v>
      </c>
      <c r="J5" s="15">
        <v>1998</v>
      </c>
      <c r="K5" s="15">
        <v>1999</v>
      </c>
      <c r="L5" s="15">
        <v>2000</v>
      </c>
      <c r="M5" s="15">
        <v>2001</v>
      </c>
      <c r="N5" s="15">
        <v>2002</v>
      </c>
    </row>
    <row r="6" spans="1:10" ht="12.75" hidden="1">
      <c r="A6" s="15" t="s">
        <v>306</v>
      </c>
      <c r="B6" s="15">
        <v>100</v>
      </c>
      <c r="C6" s="19">
        <v>93.99214766805356</v>
      </c>
      <c r="D6" s="19">
        <v>93.72082176652161</v>
      </c>
      <c r="E6" s="19">
        <v>95.12327988670562</v>
      </c>
      <c r="F6" s="19">
        <v>99.8462777464597</v>
      </c>
      <c r="G6" s="19">
        <v>101.21828560988936</v>
      </c>
      <c r="H6" s="19">
        <v>102.4008050362974</v>
      </c>
      <c r="I6" s="19">
        <v>104.01217217448153</v>
      </c>
      <c r="J6" s="19">
        <v>105.27909382576085</v>
      </c>
    </row>
    <row r="7" spans="1:10" ht="12.75" hidden="1">
      <c r="A7" s="15" t="s">
        <v>298</v>
      </c>
      <c r="B7" s="15">
        <v>100</v>
      </c>
      <c r="C7" s="19">
        <v>95.54225334862615</v>
      </c>
      <c r="D7" s="19">
        <v>93.32324574328027</v>
      </c>
      <c r="E7" s="19">
        <v>93.46631991971039</v>
      </c>
      <c r="F7" s="19">
        <v>94.58326418578696</v>
      </c>
      <c r="G7" s="19">
        <v>94.19187537882489</v>
      </c>
      <c r="H7" s="19">
        <v>96.43632263575601</v>
      </c>
      <c r="I7" s="19">
        <v>95.62037805281334</v>
      </c>
      <c r="J7" s="19">
        <v>95.15787948168575</v>
      </c>
    </row>
    <row r="8" spans="1:10" ht="12.75" hidden="1">
      <c r="A8" s="15" t="s">
        <v>305</v>
      </c>
      <c r="B8" s="15">
        <v>100</v>
      </c>
      <c r="C8" s="19">
        <v>101.64918636187248</v>
      </c>
      <c r="D8" s="19">
        <v>99.57578687878797</v>
      </c>
      <c r="E8" s="19">
        <v>98.25809205804434</v>
      </c>
      <c r="F8" s="19">
        <v>94.72888356034949</v>
      </c>
      <c r="G8" s="19">
        <v>93.05816119219277</v>
      </c>
      <c r="H8" s="19">
        <v>94.17535594722405</v>
      </c>
      <c r="I8" s="19">
        <v>91.93191148090737</v>
      </c>
      <c r="J8" s="19">
        <v>90.38630180382638</v>
      </c>
    </row>
    <row r="9" spans="1:10" ht="12.75" hidden="1">
      <c r="A9" s="15" t="s">
        <v>302</v>
      </c>
      <c r="B9" s="15">
        <v>100</v>
      </c>
      <c r="C9" s="19">
        <v>102.2704432085085</v>
      </c>
      <c r="D9" s="19">
        <v>101.12053041555365</v>
      </c>
      <c r="E9" s="19">
        <v>99.89216146819872</v>
      </c>
      <c r="F9" s="19">
        <v>96.2097011556188</v>
      </c>
      <c r="G9" s="19">
        <v>94.7713903976066</v>
      </c>
      <c r="H9" s="19">
        <v>95.82828285583976</v>
      </c>
      <c r="I9" s="19">
        <v>92.96346882361621</v>
      </c>
      <c r="J9" s="19">
        <v>93.88332491800746</v>
      </c>
    </row>
    <row r="10" ht="28.5" customHeight="1" hidden="1"/>
    <row r="11" ht="15.75">
      <c r="A11" s="214" t="s">
        <v>304</v>
      </c>
    </row>
    <row r="12" ht="15.75">
      <c r="A12" s="261" t="s">
        <v>303</v>
      </c>
    </row>
    <row r="14" spans="2:25" ht="12.75">
      <c r="B14" s="15">
        <v>1990</v>
      </c>
      <c r="E14" s="15">
        <v>1993</v>
      </c>
      <c r="H14" s="15">
        <v>1996</v>
      </c>
      <c r="K14" s="15">
        <v>1999</v>
      </c>
      <c r="N14" s="15">
        <v>2002</v>
      </c>
      <c r="Q14" s="15">
        <v>2005</v>
      </c>
      <c r="T14" s="15">
        <v>2008</v>
      </c>
      <c r="W14" s="15">
        <v>2011</v>
      </c>
      <c r="Y14" s="15">
        <v>2013</v>
      </c>
    </row>
    <row r="15" spans="1:25" ht="12.75">
      <c r="A15" s="15" t="s">
        <v>300</v>
      </c>
      <c r="B15" s="50">
        <v>100</v>
      </c>
      <c r="C15" s="50">
        <v>107.27579871220449</v>
      </c>
      <c r="D15" s="50">
        <v>108.3153121071866</v>
      </c>
      <c r="E15" s="50">
        <v>111.52042126661959</v>
      </c>
      <c r="F15" s="50">
        <v>111.08658814121111</v>
      </c>
      <c r="G15" s="50">
        <v>110.95066530885607</v>
      </c>
      <c r="H15" s="50">
        <v>121.45026827246295</v>
      </c>
      <c r="I15" s="50">
        <v>117.67660337041086</v>
      </c>
      <c r="J15" s="50">
        <v>122.74436922370398</v>
      </c>
      <c r="K15" s="50">
        <v>124.7271827143896</v>
      </c>
      <c r="L15" s="50">
        <v>126.93327328730088</v>
      </c>
      <c r="M15" s="50">
        <v>133.1817748797955</v>
      </c>
      <c r="N15" s="50">
        <v>134.7569155318817</v>
      </c>
      <c r="O15" s="50">
        <v>138.0067741088736</v>
      </c>
      <c r="P15" s="50">
        <v>143.56846373057095</v>
      </c>
      <c r="Q15" s="50">
        <v>144.24361610126005</v>
      </c>
      <c r="R15" s="50">
        <v>144.63899180743653</v>
      </c>
      <c r="S15" s="50">
        <v>144.49228172823223</v>
      </c>
      <c r="T15" s="50">
        <v>150.40925958580948</v>
      </c>
      <c r="U15" s="50">
        <v>146.64751863544748</v>
      </c>
      <c r="V15" s="50">
        <v>163.89483184551065</v>
      </c>
      <c r="W15" s="50">
        <v>144.20223691083805</v>
      </c>
      <c r="X15" s="50">
        <v>159.16418440281</v>
      </c>
      <c r="Y15" s="50">
        <v>164.1370244935067</v>
      </c>
    </row>
    <row r="16" spans="1:25" ht="12.75">
      <c r="A16" s="15" t="s">
        <v>299</v>
      </c>
      <c r="B16" s="50">
        <v>100</v>
      </c>
      <c r="C16" s="50">
        <v>106.27356319608994</v>
      </c>
      <c r="D16" s="50">
        <v>106.51416396209305</v>
      </c>
      <c r="E16" s="50">
        <v>108.86528758269503</v>
      </c>
      <c r="F16" s="50">
        <v>107.6557716097396</v>
      </c>
      <c r="G16" s="50">
        <v>106.75029518561142</v>
      </c>
      <c r="H16" s="50">
        <v>116.01753294855848</v>
      </c>
      <c r="I16" s="50">
        <v>111.6152189911716</v>
      </c>
      <c r="J16" s="50">
        <v>115.60187270447423</v>
      </c>
      <c r="K16" s="50">
        <v>116.64763905539202</v>
      </c>
      <c r="L16" s="50">
        <v>117.88624054820446</v>
      </c>
      <c r="M16" s="50">
        <v>122.83614822504538</v>
      </c>
      <c r="N16" s="50">
        <v>123.26295292866314</v>
      </c>
      <c r="O16" s="50">
        <v>125.20210165512499</v>
      </c>
      <c r="P16" s="50">
        <v>129.19005659149278</v>
      </c>
      <c r="Q16" s="50">
        <v>128.75203386551422</v>
      </c>
      <c r="R16" s="50">
        <v>128.07327812046407</v>
      </c>
      <c r="S16" s="50">
        <v>126.78108299050575</v>
      </c>
      <c r="T16" s="50">
        <v>130.78468535253495</v>
      </c>
      <c r="U16" s="50">
        <v>126.81618231310038</v>
      </c>
      <c r="V16" s="50">
        <v>140.95998674397487</v>
      </c>
      <c r="W16" s="50">
        <v>123.51871238246336</v>
      </c>
      <c r="X16" s="50">
        <v>132.8532625101531</v>
      </c>
      <c r="Y16" s="50">
        <v>138.7454349681019</v>
      </c>
    </row>
    <row r="17" spans="1:25" ht="12.75">
      <c r="A17" s="15" t="s">
        <v>298</v>
      </c>
      <c r="B17" s="50">
        <v>100</v>
      </c>
      <c r="C17" s="50">
        <v>109.84456085681687</v>
      </c>
      <c r="D17" s="50">
        <v>108.12356614444676</v>
      </c>
      <c r="E17" s="50">
        <v>111.76062126584141</v>
      </c>
      <c r="F17" s="50">
        <v>107.82986345401233</v>
      </c>
      <c r="G17" s="50">
        <v>104.74831617818454</v>
      </c>
      <c r="H17" s="50">
        <v>118.06967114183364</v>
      </c>
      <c r="I17" s="50">
        <v>109.86342745005555</v>
      </c>
      <c r="J17" s="50">
        <v>113.17710073275535</v>
      </c>
      <c r="K17" s="50">
        <v>113.16467588310717</v>
      </c>
      <c r="L17" s="50">
        <v>114.95669618725117</v>
      </c>
      <c r="M17" s="50">
        <v>118.21307275087358</v>
      </c>
      <c r="N17" s="50">
        <v>116.47657664223716</v>
      </c>
      <c r="O17" s="50">
        <v>118.49450040362666</v>
      </c>
      <c r="P17" s="50">
        <v>121.04576983805518</v>
      </c>
      <c r="Q17" s="50">
        <v>117.29547417445607</v>
      </c>
      <c r="R17" s="50">
        <v>114.2762022791527</v>
      </c>
      <c r="S17" s="50">
        <v>110.24577411549743</v>
      </c>
      <c r="T17" s="50">
        <v>111.48428720401125</v>
      </c>
      <c r="U17" s="50">
        <v>105.56833752849461</v>
      </c>
      <c r="V17" s="50">
        <v>118.98475636867374</v>
      </c>
      <c r="W17" s="50">
        <v>95.42933799643265</v>
      </c>
      <c r="X17" s="50">
        <v>105.88305443024933</v>
      </c>
      <c r="Y17" s="50">
        <v>107.45592967952835</v>
      </c>
    </row>
    <row r="18" spans="1:25" ht="12.75">
      <c r="A18" s="15" t="s">
        <v>297</v>
      </c>
      <c r="B18" s="50">
        <v>100</v>
      </c>
      <c r="C18" s="50">
        <v>108.81832640818739</v>
      </c>
      <c r="D18" s="50">
        <v>106.32560649485217</v>
      </c>
      <c r="E18" s="50">
        <v>109.09976878080789</v>
      </c>
      <c r="F18" s="50">
        <v>104.49962814555123</v>
      </c>
      <c r="G18" s="50">
        <v>100.78275457915993</v>
      </c>
      <c r="H18" s="50">
        <v>112.78815729902345</v>
      </c>
      <c r="I18" s="50">
        <v>104.20449063574829</v>
      </c>
      <c r="J18" s="50">
        <v>106.59132369750127</v>
      </c>
      <c r="K18" s="50">
        <v>105.83412515987341</v>
      </c>
      <c r="L18" s="50">
        <v>106.76328111923787</v>
      </c>
      <c r="M18" s="50">
        <v>109.0302223383815</v>
      </c>
      <c r="N18" s="50">
        <v>106.54181811208917</v>
      </c>
      <c r="O18" s="50">
        <v>107.50023381753839</v>
      </c>
      <c r="P18" s="50">
        <v>108.92301449213933</v>
      </c>
      <c r="Q18" s="50">
        <v>104.69808835476906</v>
      </c>
      <c r="R18" s="50">
        <v>101.18798295091437</v>
      </c>
      <c r="S18" s="50">
        <v>96.73235463038895</v>
      </c>
      <c r="T18" s="50">
        <v>96.93842961450132</v>
      </c>
      <c r="U18" s="50">
        <v>91.29219275632809</v>
      </c>
      <c r="V18" s="50">
        <v>102.33446345808454</v>
      </c>
      <c r="W18" s="50">
        <v>81.74151251286398</v>
      </c>
      <c r="X18" s="50">
        <v>88.37986559839646</v>
      </c>
      <c r="Y18" s="50">
        <v>90.8327645715165</v>
      </c>
    </row>
    <row r="19" spans="1:25" ht="12.75">
      <c r="A19" s="15" t="s">
        <v>302</v>
      </c>
      <c r="B19" s="50">
        <v>100</v>
      </c>
      <c r="C19" s="50">
        <v>100.46824360127415</v>
      </c>
      <c r="D19" s="50">
        <v>98.28578176088517</v>
      </c>
      <c r="E19" s="50">
        <v>98.08766022162938</v>
      </c>
      <c r="F19" s="50">
        <v>95.72528776277619</v>
      </c>
      <c r="G19" s="50">
        <v>93.7051865396499</v>
      </c>
      <c r="H19" s="50">
        <v>94.25312375216382</v>
      </c>
      <c r="I19" s="50">
        <v>91.84818288597639</v>
      </c>
      <c r="J19" s="50">
        <v>90.2453241143793</v>
      </c>
      <c r="K19" s="50">
        <v>88.83576854728783</v>
      </c>
      <c r="L19" s="50">
        <v>88.4777005552412</v>
      </c>
      <c r="M19" s="50">
        <v>86.28802339195367</v>
      </c>
      <c r="N19" s="50">
        <v>84.60160947329585</v>
      </c>
      <c r="O19" s="50">
        <v>83.93944120028256</v>
      </c>
      <c r="P19" s="50">
        <v>82.25860165399075</v>
      </c>
      <c r="Q19" s="50">
        <v>79.93164285244171</v>
      </c>
      <c r="R19" s="50">
        <v>78.16768382846959</v>
      </c>
      <c r="S19" s="50">
        <v>76.08922382294807</v>
      </c>
      <c r="T19" s="50">
        <v>73.83798938887472</v>
      </c>
      <c r="U19" s="50">
        <v>71.79747384180826</v>
      </c>
      <c r="V19" s="50">
        <v>70.56965068682753</v>
      </c>
      <c r="W19" s="50">
        <v>67.72799241201201</v>
      </c>
      <c r="X19" s="50">
        <v>66.59113244204723</v>
      </c>
      <c r="Y19" s="50">
        <v>65.07392353479405</v>
      </c>
    </row>
    <row r="21" ht="12.75">
      <c r="A21" s="141" t="s">
        <v>301</v>
      </c>
    </row>
    <row r="23" ht="12.75">
      <c r="A23" s="13" t="s">
        <v>22</v>
      </c>
    </row>
  </sheetData>
  <sheetProtection/>
  <hyperlinks>
    <hyperlink ref="A23" location="Title!A1" display="Return to Title page"/>
  </hyperlinks>
  <printOptions/>
  <pageMargins left="0.75" right="0.75" top="1" bottom="1" header="0.5" footer="0.5"/>
  <pageSetup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8.57421875" style="15" bestFit="1" customWidth="1"/>
    <col min="3" max="3" width="6.57421875" style="15" bestFit="1" customWidth="1"/>
    <col min="4" max="4" width="8.421875" style="15" customWidth="1"/>
    <col min="5" max="5" width="21.00390625" style="15" bestFit="1" customWidth="1"/>
    <col min="6" max="6" width="5.57421875" style="15" customWidth="1"/>
    <col min="7" max="7" width="8.421875" style="15" bestFit="1" customWidth="1"/>
    <col min="8" max="8" width="8.421875" style="15" customWidth="1"/>
    <col min="9" max="9" width="9.140625" style="15" customWidth="1"/>
    <col min="10" max="10" width="9.28125" style="15" customWidth="1"/>
    <col min="11" max="11" width="9.421875" style="15" customWidth="1"/>
    <col min="12" max="12" width="9.140625" style="15" customWidth="1"/>
    <col min="13" max="13" width="10.57421875" style="15" customWidth="1"/>
    <col min="14" max="14" width="9.7109375" style="15" customWidth="1"/>
    <col min="15" max="15" width="10.8515625" style="15" bestFit="1" customWidth="1"/>
    <col min="16" max="16" width="9.140625" style="15" customWidth="1"/>
    <col min="17" max="20" width="11.57421875" style="15" bestFit="1" customWidth="1"/>
    <col min="21" max="21" width="10.57421875" style="15" bestFit="1" customWidth="1"/>
    <col min="22" max="22" width="11.57421875" style="15" bestFit="1" customWidth="1"/>
    <col min="23" max="16384" width="9.140625" style="15" customWidth="1"/>
  </cols>
  <sheetData>
    <row r="1" ht="15.75">
      <c r="A1" s="27" t="s">
        <v>317</v>
      </c>
    </row>
    <row r="2" ht="15.75">
      <c r="A2" s="27" t="s">
        <v>316</v>
      </c>
    </row>
    <row r="4" ht="12.75">
      <c r="H4" s="26" t="s">
        <v>315</v>
      </c>
    </row>
    <row r="5" spans="1:17" ht="12.75">
      <c r="A5" s="24"/>
      <c r="B5" s="24" t="s">
        <v>314</v>
      </c>
      <c r="C5" s="24" t="s">
        <v>313</v>
      </c>
      <c r="D5" s="24" t="s">
        <v>312</v>
      </c>
      <c r="E5" s="24" t="s">
        <v>311</v>
      </c>
      <c r="F5" s="24" t="s">
        <v>310</v>
      </c>
      <c r="G5" s="24" t="s">
        <v>256</v>
      </c>
      <c r="H5" s="24" t="s">
        <v>83</v>
      </c>
      <c r="I5" s="266"/>
      <c r="J5" s="110"/>
      <c r="K5" s="110"/>
      <c r="L5" s="24"/>
      <c r="M5" s="265"/>
      <c r="N5" s="265"/>
      <c r="O5" s="179"/>
      <c r="P5" s="179"/>
      <c r="Q5" s="179"/>
    </row>
    <row r="6" spans="1:22" ht="12.75">
      <c r="A6" s="24">
        <v>1980</v>
      </c>
      <c r="B6" s="22">
        <v>13.892233</v>
      </c>
      <c r="C6" s="22">
        <v>15.240161</v>
      </c>
      <c r="D6" s="22">
        <v>7.907551</v>
      </c>
      <c r="E6" s="22">
        <v>7.494965</v>
      </c>
      <c r="F6" s="22">
        <v>0.182638</v>
      </c>
      <c r="G6" s="22">
        <v>12.84601</v>
      </c>
      <c r="H6" s="22">
        <v>57.563557</v>
      </c>
      <c r="I6" s="263"/>
      <c r="J6" s="262"/>
      <c r="K6" s="262"/>
      <c r="L6" s="262"/>
      <c r="M6" s="262"/>
      <c r="N6" s="262"/>
      <c r="O6" s="262"/>
      <c r="P6" s="179"/>
      <c r="Q6" s="23"/>
      <c r="R6" s="23"/>
      <c r="S6" s="23"/>
      <c r="T6" s="23"/>
      <c r="U6" s="23"/>
      <c r="V6" s="23"/>
    </row>
    <row r="7" spans="1:22" ht="12.75">
      <c r="A7" s="24"/>
      <c r="B7" s="22">
        <v>14.161258</v>
      </c>
      <c r="C7" s="22">
        <v>15.457794</v>
      </c>
      <c r="D7" s="22">
        <v>8.047088</v>
      </c>
      <c r="E7" s="22">
        <v>8.057752</v>
      </c>
      <c r="F7" s="22">
        <v>0.296414</v>
      </c>
      <c r="G7" s="22">
        <v>12.803327</v>
      </c>
      <c r="H7" s="22">
        <v>58.823633</v>
      </c>
      <c r="I7" s="263"/>
      <c r="J7" s="262"/>
      <c r="K7" s="262"/>
      <c r="L7" s="262"/>
      <c r="M7" s="262"/>
      <c r="N7" s="262"/>
      <c r="O7" s="262"/>
      <c r="P7" s="179"/>
      <c r="Q7" s="23"/>
      <c r="R7" s="23"/>
      <c r="S7" s="23"/>
      <c r="T7" s="23"/>
      <c r="U7" s="23"/>
      <c r="V7" s="23"/>
    </row>
    <row r="8" spans="1:22" ht="12.75">
      <c r="A8" s="24"/>
      <c r="B8" s="22">
        <v>14.448251</v>
      </c>
      <c r="C8" s="22">
        <v>15.653282</v>
      </c>
      <c r="D8" s="22">
        <v>8.214455</v>
      </c>
      <c r="E8" s="22">
        <v>8.679388</v>
      </c>
      <c r="F8" s="22">
        <v>0.406503</v>
      </c>
      <c r="G8" s="22">
        <v>12.720522</v>
      </c>
      <c r="H8" s="22">
        <v>60.12239</v>
      </c>
      <c r="I8" s="263"/>
      <c r="J8" s="262"/>
      <c r="K8" s="262"/>
      <c r="L8" s="262"/>
      <c r="M8" s="262"/>
      <c r="N8" s="262"/>
      <c r="O8" s="262"/>
      <c r="P8" s="179"/>
      <c r="Q8" s="23"/>
      <c r="R8" s="23"/>
      <c r="S8" s="23"/>
      <c r="T8" s="23"/>
      <c r="U8" s="23"/>
      <c r="V8" s="23"/>
    </row>
    <row r="9" spans="1:22" ht="12.75">
      <c r="A9" s="24"/>
      <c r="B9" s="22">
        <v>14.695401</v>
      </c>
      <c r="C9" s="22">
        <v>15.877695</v>
      </c>
      <c r="D9" s="22">
        <v>8.474595</v>
      </c>
      <c r="E9" s="22">
        <v>9.295557</v>
      </c>
      <c r="F9" s="22">
        <v>0.51607</v>
      </c>
      <c r="G9" s="22">
        <v>12.798885</v>
      </c>
      <c r="H9" s="22">
        <v>61.658213</v>
      </c>
      <c r="I9" s="263"/>
      <c r="J9" s="262"/>
      <c r="K9" s="262"/>
      <c r="L9" s="262"/>
      <c r="M9" s="262"/>
      <c r="N9" s="262"/>
      <c r="O9" s="262"/>
      <c r="P9" s="179"/>
      <c r="Q9" s="23"/>
      <c r="R9" s="23"/>
      <c r="S9" s="23"/>
      <c r="T9" s="23"/>
      <c r="U9" s="23"/>
      <c r="V9" s="23"/>
    </row>
    <row r="10" spans="1:22" ht="12.75">
      <c r="A10" s="24"/>
      <c r="B10" s="22">
        <v>14.902973</v>
      </c>
      <c r="C10" s="22">
        <v>16.183285</v>
      </c>
      <c r="D10" s="22">
        <v>8.894357</v>
      </c>
      <c r="E10" s="22">
        <v>9.837561</v>
      </c>
      <c r="F10" s="22">
        <v>0.626938</v>
      </c>
      <c r="G10" s="22">
        <v>12.799664</v>
      </c>
      <c r="H10" s="22">
        <v>63.244766</v>
      </c>
      <c r="I10" s="263"/>
      <c r="J10" s="262"/>
      <c r="K10" s="262"/>
      <c r="L10" s="262"/>
      <c r="M10" s="262"/>
      <c r="N10" s="262"/>
      <c r="O10" s="262"/>
      <c r="P10" s="179"/>
      <c r="Q10" s="23"/>
      <c r="R10" s="23"/>
      <c r="S10" s="23"/>
      <c r="T10" s="23"/>
      <c r="U10" s="23"/>
      <c r="V10" s="23"/>
    </row>
    <row r="11" spans="1:22" ht="12.75">
      <c r="A11" s="24">
        <v>1985</v>
      </c>
      <c r="B11" s="22">
        <v>15.245895</v>
      </c>
      <c r="C11" s="22">
        <v>16.659742</v>
      </c>
      <c r="D11" s="22">
        <v>9.548591</v>
      </c>
      <c r="E11" s="22">
        <v>10.420026</v>
      </c>
      <c r="F11" s="22">
        <v>0.747681</v>
      </c>
      <c r="G11" s="22">
        <v>12.864583</v>
      </c>
      <c r="H11" s="22">
        <v>65.486518</v>
      </c>
      <c r="I11" s="263"/>
      <c r="J11" s="262"/>
      <c r="K11" s="262"/>
      <c r="L11" s="262"/>
      <c r="M11" s="262"/>
      <c r="N11" s="262"/>
      <c r="O11" s="262"/>
      <c r="P11" s="179"/>
      <c r="Q11" s="23"/>
      <c r="R11" s="23"/>
      <c r="S11" s="23"/>
      <c r="T11" s="23"/>
      <c r="U11" s="23"/>
      <c r="V11" s="23"/>
    </row>
    <row r="12" spans="1:22" ht="12.75">
      <c r="A12" s="24"/>
      <c r="B12" s="22">
        <v>15.423601</v>
      </c>
      <c r="C12" s="22">
        <v>16.973671</v>
      </c>
      <c r="D12" s="22">
        <v>10.161282</v>
      </c>
      <c r="E12" s="22">
        <v>10.845545</v>
      </c>
      <c r="F12" s="22">
        <v>0.864551</v>
      </c>
      <c r="G12" s="22">
        <v>12.790488</v>
      </c>
      <c r="H12" s="22">
        <v>67.05915</v>
      </c>
      <c r="I12" s="263"/>
      <c r="J12" s="262"/>
      <c r="K12" s="262"/>
      <c r="L12" s="262"/>
      <c r="M12" s="262"/>
      <c r="N12" s="262"/>
      <c r="O12" s="262"/>
      <c r="P12" s="179"/>
      <c r="Q12" s="23"/>
      <c r="R12" s="23"/>
      <c r="S12" s="23"/>
      <c r="T12" s="23"/>
      <c r="U12" s="23"/>
      <c r="V12" s="23"/>
    </row>
    <row r="13" spans="1:22" ht="12.75">
      <c r="A13" s="24"/>
      <c r="B13" s="22">
        <v>15.615973</v>
      </c>
      <c r="C13" s="22">
        <v>17.253128</v>
      </c>
      <c r="D13" s="22">
        <v>10.772241</v>
      </c>
      <c r="E13" s="22">
        <v>11.24771</v>
      </c>
      <c r="F13" s="22">
        <v>0.985561</v>
      </c>
      <c r="G13" s="22">
        <v>12.731489</v>
      </c>
      <c r="H13" s="22">
        <v>68.606103</v>
      </c>
      <c r="I13" s="263"/>
      <c r="J13" s="262"/>
      <c r="K13" s="262"/>
      <c r="L13" s="262"/>
      <c r="M13" s="262"/>
      <c r="N13" s="262"/>
      <c r="O13" s="262"/>
      <c r="P13" s="179"/>
      <c r="Q13" s="23"/>
      <c r="R13" s="23"/>
      <c r="S13" s="23"/>
      <c r="T13" s="23"/>
      <c r="U13" s="23"/>
      <c r="V13" s="23"/>
    </row>
    <row r="14" spans="1:22" ht="12.75">
      <c r="A14" s="24"/>
      <c r="B14" s="22">
        <v>15.729121</v>
      </c>
      <c r="C14" s="22">
        <v>17.335748</v>
      </c>
      <c r="D14" s="22">
        <v>11.281112</v>
      </c>
      <c r="E14" s="22">
        <v>11.564267</v>
      </c>
      <c r="F14" s="22">
        <v>1.104792</v>
      </c>
      <c r="G14" s="22">
        <v>12.658208</v>
      </c>
      <c r="H14" s="22">
        <v>69.673248</v>
      </c>
      <c r="I14" s="263"/>
      <c r="J14" s="262"/>
      <c r="K14" s="262"/>
      <c r="L14" s="262"/>
      <c r="M14" s="262"/>
      <c r="N14" s="262"/>
      <c r="O14" s="262"/>
      <c r="P14" s="179"/>
      <c r="Q14" s="23"/>
      <c r="R14" s="23"/>
      <c r="S14" s="23"/>
      <c r="T14" s="23"/>
      <c r="U14" s="23"/>
      <c r="V14" s="23"/>
    </row>
    <row r="15" spans="1:22" ht="12.75">
      <c r="A15" s="24"/>
      <c r="B15" s="22">
        <v>15.893546</v>
      </c>
      <c r="C15" s="22">
        <v>17.316942</v>
      </c>
      <c r="D15" s="22">
        <v>11.719493</v>
      </c>
      <c r="E15" s="22">
        <v>11.968317</v>
      </c>
      <c r="F15" s="22">
        <v>1.224639</v>
      </c>
      <c r="G15" s="22">
        <v>12.564726</v>
      </c>
      <c r="H15" s="22">
        <v>70.687675</v>
      </c>
      <c r="I15" s="263"/>
      <c r="J15" s="262"/>
      <c r="K15" s="262"/>
      <c r="L15" s="262"/>
      <c r="M15" s="262"/>
      <c r="N15" s="262"/>
      <c r="O15" s="262"/>
      <c r="P15" s="179"/>
      <c r="Q15" s="23"/>
      <c r="R15" s="23"/>
      <c r="S15" s="23"/>
      <c r="T15" s="23"/>
      <c r="U15" s="23"/>
      <c r="V15" s="23"/>
    </row>
    <row r="16" spans="1:22" ht="12.75">
      <c r="A16" s="24">
        <v>1990</v>
      </c>
      <c r="B16" s="22">
        <v>16.007369</v>
      </c>
      <c r="C16" s="22">
        <v>17.16966</v>
      </c>
      <c r="D16" s="22">
        <v>12.008475</v>
      </c>
      <c r="E16" s="22">
        <v>12.294399</v>
      </c>
      <c r="F16" s="22">
        <v>1.342358</v>
      </c>
      <c r="G16" s="22">
        <v>12.427748</v>
      </c>
      <c r="H16" s="22">
        <v>71.250009</v>
      </c>
      <c r="I16" s="263"/>
      <c r="J16" s="262"/>
      <c r="K16" s="262"/>
      <c r="L16" s="262"/>
      <c r="M16" s="262"/>
      <c r="N16" s="262"/>
      <c r="O16" s="262"/>
      <c r="P16" s="179"/>
      <c r="Q16" s="23"/>
      <c r="R16" s="23"/>
      <c r="S16" s="23"/>
      <c r="T16" s="23"/>
      <c r="U16" s="23"/>
      <c r="V16" s="23"/>
    </row>
    <row r="17" spans="1:22" ht="12.75">
      <c r="A17" s="24"/>
      <c r="B17" s="22">
        <v>16.180226</v>
      </c>
      <c r="C17" s="22">
        <v>17.05593</v>
      </c>
      <c r="D17" s="22">
        <v>12.20986</v>
      </c>
      <c r="E17" s="22">
        <v>12.684166</v>
      </c>
      <c r="F17" s="22">
        <v>1.474335</v>
      </c>
      <c r="G17" s="22">
        <v>12.430737</v>
      </c>
      <c r="H17" s="22">
        <v>72.035255</v>
      </c>
      <c r="I17" s="263"/>
      <c r="J17" s="262"/>
      <c r="K17" s="262"/>
      <c r="L17" s="262"/>
      <c r="M17" s="262"/>
      <c r="N17" s="262"/>
      <c r="O17" s="262"/>
      <c r="P17" s="179"/>
      <c r="Q17" s="23"/>
      <c r="R17" s="23"/>
      <c r="S17" s="23"/>
      <c r="T17" s="23"/>
      <c r="U17" s="23"/>
      <c r="V17" s="23"/>
    </row>
    <row r="18" spans="1:22" ht="12.75">
      <c r="A18" s="24"/>
      <c r="B18" s="22">
        <v>16.300608</v>
      </c>
      <c r="C18" s="22">
        <v>16.949015</v>
      </c>
      <c r="D18" s="22">
        <v>12.320938</v>
      </c>
      <c r="E18" s="22">
        <v>13.070852</v>
      </c>
      <c r="F18" s="22">
        <v>1.604824</v>
      </c>
      <c r="G18" s="22">
        <v>12.400813</v>
      </c>
      <c r="H18" s="22">
        <v>72.647051</v>
      </c>
      <c r="I18" s="263"/>
      <c r="J18" s="262"/>
      <c r="K18" s="262"/>
      <c r="L18" s="262"/>
      <c r="M18" s="262"/>
      <c r="N18" s="262"/>
      <c r="O18" s="262"/>
      <c r="P18" s="179"/>
      <c r="Q18" s="23"/>
      <c r="R18" s="23"/>
      <c r="S18" s="23"/>
      <c r="T18" s="23"/>
      <c r="U18" s="23"/>
      <c r="V18" s="23"/>
    </row>
    <row r="19" spans="1:22" ht="12.75">
      <c r="A19" s="24"/>
      <c r="B19" s="22">
        <v>16.479001</v>
      </c>
      <c r="C19" s="22">
        <v>16.904007</v>
      </c>
      <c r="D19" s="22">
        <v>12.446252</v>
      </c>
      <c r="E19" s="22">
        <v>13.420846</v>
      </c>
      <c r="F19" s="22">
        <v>1.74136</v>
      </c>
      <c r="G19" s="22">
        <v>12.419386</v>
      </c>
      <c r="H19" s="22">
        <v>73.410851</v>
      </c>
      <c r="I19" s="263"/>
      <c r="J19" s="262"/>
      <c r="K19" s="262"/>
      <c r="L19" s="262"/>
      <c r="M19" s="262"/>
      <c r="N19" s="262"/>
      <c r="O19" s="262"/>
      <c r="P19" s="179"/>
      <c r="Q19" s="23"/>
      <c r="R19" s="23"/>
      <c r="S19" s="23"/>
      <c r="T19" s="23"/>
      <c r="U19" s="23"/>
      <c r="V19" s="23"/>
    </row>
    <row r="20" spans="1:22" ht="12.75">
      <c r="A20" s="24"/>
      <c r="B20" s="22">
        <v>16.599743</v>
      </c>
      <c r="C20" s="22">
        <v>16.809502</v>
      </c>
      <c r="D20" s="22">
        <v>12.491516</v>
      </c>
      <c r="E20" s="22">
        <v>13.750893</v>
      </c>
      <c r="F20" s="22">
        <v>1.88149</v>
      </c>
      <c r="G20" s="22">
        <v>12.410501</v>
      </c>
      <c r="H20" s="22">
        <v>73.943645</v>
      </c>
      <c r="I20" s="263"/>
      <c r="J20" s="262"/>
      <c r="K20" s="262"/>
      <c r="L20" s="262"/>
      <c r="M20" s="262"/>
      <c r="N20" s="262"/>
      <c r="O20" s="262"/>
      <c r="P20" s="179"/>
      <c r="Q20" s="23"/>
      <c r="R20" s="23"/>
      <c r="S20" s="23"/>
      <c r="T20" s="23"/>
      <c r="U20" s="23"/>
      <c r="V20" s="23"/>
    </row>
    <row r="21" spans="1:22" ht="12.75">
      <c r="A21" s="24">
        <v>1995</v>
      </c>
      <c r="B21" s="22">
        <v>16.702855</v>
      </c>
      <c r="C21" s="22">
        <v>16.695574</v>
      </c>
      <c r="D21" s="22">
        <v>12.45851</v>
      </c>
      <c r="E21" s="22">
        <v>13.995414</v>
      </c>
      <c r="F21" s="22">
        <v>2.032063</v>
      </c>
      <c r="G21" s="22">
        <v>12.404325</v>
      </c>
      <c r="H21" s="22">
        <v>74.288742</v>
      </c>
      <c r="I21" s="263"/>
      <c r="J21" s="262"/>
      <c r="K21" s="262"/>
      <c r="L21" s="262"/>
      <c r="M21" s="262"/>
      <c r="N21" s="262"/>
      <c r="O21" s="262"/>
      <c r="P21" s="179"/>
      <c r="Q21" s="23"/>
      <c r="R21" s="23"/>
      <c r="S21" s="23"/>
      <c r="T21" s="23"/>
      <c r="U21" s="23"/>
      <c r="V21" s="23"/>
    </row>
    <row r="22" spans="1:22" ht="12.75">
      <c r="A22" s="24"/>
      <c r="B22" s="22">
        <v>16.865547</v>
      </c>
      <c r="C22" s="22">
        <v>16.67</v>
      </c>
      <c r="D22" s="22">
        <v>12.44838</v>
      </c>
      <c r="E22" s="22">
        <v>14.197427</v>
      </c>
      <c r="F22" s="22">
        <v>2.207897</v>
      </c>
      <c r="G22" s="22">
        <v>12.457905</v>
      </c>
      <c r="H22" s="22">
        <v>74.847168</v>
      </c>
      <c r="I22" s="263"/>
      <c r="J22" s="262"/>
      <c r="K22" s="262"/>
      <c r="L22" s="262"/>
      <c r="M22" s="262"/>
      <c r="N22" s="262"/>
      <c r="O22" s="262"/>
      <c r="P22" s="179"/>
      <c r="Q22" s="23"/>
      <c r="R22" s="23"/>
      <c r="S22" s="23"/>
      <c r="T22" s="23"/>
      <c r="U22" s="23"/>
      <c r="V22" s="23"/>
    </row>
    <row r="23" spans="1:22" ht="12.75">
      <c r="A23" s="24"/>
      <c r="B23" s="22">
        <v>17.05236</v>
      </c>
      <c r="C23" s="22">
        <v>16.659417</v>
      </c>
      <c r="D23" s="22">
        <v>12.406349</v>
      </c>
      <c r="E23" s="22">
        <v>14.494446</v>
      </c>
      <c r="F23" s="22">
        <v>2.397699</v>
      </c>
      <c r="G23" s="22">
        <v>12.522114</v>
      </c>
      <c r="H23" s="22">
        <v>75.532372</v>
      </c>
      <c r="I23" s="263"/>
      <c r="J23" s="262"/>
      <c r="K23" s="262"/>
      <c r="L23" s="262"/>
      <c r="M23" s="262"/>
      <c r="N23" s="262"/>
      <c r="O23" s="262"/>
      <c r="P23" s="179"/>
      <c r="Q23" s="23"/>
      <c r="R23" s="23"/>
      <c r="S23" s="23"/>
      <c r="T23" s="23"/>
      <c r="U23" s="23"/>
      <c r="V23" s="23"/>
    </row>
    <row r="24" spans="1:22" ht="12.75">
      <c r="A24" s="24"/>
      <c r="B24" s="22">
        <v>17.243033</v>
      </c>
      <c r="C24" s="22">
        <v>16.581821</v>
      </c>
      <c r="D24" s="22">
        <v>12.364609</v>
      </c>
      <c r="E24" s="22">
        <v>14.86114</v>
      </c>
      <c r="F24" s="22">
        <v>2.591606</v>
      </c>
      <c r="G24" s="22">
        <v>12.575554</v>
      </c>
      <c r="H24" s="22">
        <v>76.217763</v>
      </c>
      <c r="I24" s="263"/>
      <c r="J24" s="262"/>
      <c r="K24" s="262"/>
      <c r="L24" s="262"/>
      <c r="M24" s="262"/>
      <c r="N24" s="262"/>
      <c r="O24" s="262"/>
      <c r="P24" s="179"/>
      <c r="Q24" s="23"/>
      <c r="R24" s="23"/>
      <c r="S24" s="23"/>
      <c r="T24" s="23"/>
      <c r="U24" s="23"/>
      <c r="V24" s="23"/>
    </row>
    <row r="25" spans="1:22" ht="12.75">
      <c r="A25" s="24"/>
      <c r="B25" s="22">
        <v>17.437638</v>
      </c>
      <c r="C25" s="22">
        <v>16.45695</v>
      </c>
      <c r="D25" s="22">
        <v>12.303156</v>
      </c>
      <c r="E25" s="22">
        <v>15.269981</v>
      </c>
      <c r="F25" s="22">
        <v>2.78749</v>
      </c>
      <c r="G25" s="22">
        <v>12.616236</v>
      </c>
      <c r="H25" s="22">
        <v>76.871451</v>
      </c>
      <c r="I25" s="263"/>
      <c r="J25" s="262"/>
      <c r="K25" s="262"/>
      <c r="L25" s="262"/>
      <c r="M25" s="262"/>
      <c r="N25" s="262"/>
      <c r="O25" s="262"/>
      <c r="P25" s="179"/>
      <c r="Q25" s="23"/>
      <c r="R25" s="23"/>
      <c r="S25" s="23"/>
      <c r="T25" s="23"/>
      <c r="U25" s="23"/>
      <c r="V25" s="23"/>
    </row>
    <row r="26" spans="1:22" ht="12.75">
      <c r="A26" s="24">
        <v>2000</v>
      </c>
      <c r="B26" s="22">
        <v>17.618171</v>
      </c>
      <c r="C26" s="22">
        <v>16.302248</v>
      </c>
      <c r="D26" s="22">
        <v>12.251554</v>
      </c>
      <c r="E26" s="22">
        <v>15.658271</v>
      </c>
      <c r="F26" s="22">
        <v>2.976454</v>
      </c>
      <c r="G26" s="22">
        <v>12.634146</v>
      </c>
      <c r="H26" s="22">
        <v>77.440844</v>
      </c>
      <c r="I26" s="263"/>
      <c r="J26" s="262"/>
      <c r="K26" s="262"/>
      <c r="L26" s="262"/>
      <c r="M26" s="262"/>
      <c r="N26" s="262"/>
      <c r="O26" s="262"/>
      <c r="P26" s="179"/>
      <c r="Q26" s="23"/>
      <c r="R26" s="23"/>
      <c r="S26" s="23"/>
      <c r="T26" s="23"/>
      <c r="U26" s="23"/>
      <c r="V26" s="23"/>
    </row>
    <row r="27" spans="1:22" ht="12.75">
      <c r="A27" s="24"/>
      <c r="B27" s="22">
        <v>17.789283</v>
      </c>
      <c r="C27" s="22">
        <v>16.017429</v>
      </c>
      <c r="D27" s="22">
        <v>12.251123</v>
      </c>
      <c r="E27" s="22">
        <v>16.060856</v>
      </c>
      <c r="F27" s="22">
        <v>3.339485</v>
      </c>
      <c r="G27" s="22">
        <v>12.651137</v>
      </c>
      <c r="H27" s="22">
        <v>78.109313</v>
      </c>
      <c r="I27" s="263"/>
      <c r="J27" s="262"/>
      <c r="K27" s="262"/>
      <c r="L27" s="262"/>
      <c r="M27" s="262"/>
      <c r="N27" s="262"/>
      <c r="O27" s="262"/>
      <c r="P27" s="179"/>
      <c r="Q27" s="23"/>
      <c r="R27" s="23"/>
      <c r="S27" s="23"/>
      <c r="T27" s="23"/>
      <c r="U27" s="23"/>
      <c r="V27" s="23"/>
    </row>
    <row r="28" spans="1:22" ht="12.75">
      <c r="A28" s="24"/>
      <c r="B28" s="22">
        <v>17.981666</v>
      </c>
      <c r="C28" s="22">
        <v>15.884708</v>
      </c>
      <c r="D28" s="22">
        <v>12.402023</v>
      </c>
      <c r="E28" s="22">
        <v>16.682095</v>
      </c>
      <c r="F28" s="22">
        <v>3.76491</v>
      </c>
      <c r="G28" s="22">
        <v>12.820237</v>
      </c>
      <c r="H28" s="22">
        <v>79.535639</v>
      </c>
      <c r="I28" s="263"/>
      <c r="J28" s="262"/>
      <c r="K28" s="262"/>
      <c r="L28" s="262"/>
      <c r="M28" s="262"/>
      <c r="N28" s="262"/>
      <c r="O28" s="262"/>
      <c r="P28" s="179"/>
      <c r="Q28" s="23"/>
      <c r="R28" s="23"/>
      <c r="S28" s="23"/>
      <c r="T28" s="23"/>
      <c r="U28" s="23"/>
      <c r="V28" s="23"/>
    </row>
    <row r="29" spans="1:22" ht="12.75">
      <c r="A29" s="24"/>
      <c r="B29" s="22">
        <v>17.854225</v>
      </c>
      <c r="C29" s="22">
        <v>15.651154</v>
      </c>
      <c r="D29" s="22">
        <v>12.522475</v>
      </c>
      <c r="E29" s="22">
        <v>17.571918</v>
      </c>
      <c r="F29" s="22">
        <v>4.166157</v>
      </c>
      <c r="G29" s="22">
        <v>12.936898</v>
      </c>
      <c r="H29" s="22">
        <v>80.702826</v>
      </c>
      <c r="I29" s="263"/>
      <c r="J29" s="262"/>
      <c r="K29" s="262"/>
      <c r="L29" s="262"/>
      <c r="M29" s="262"/>
      <c r="N29" s="262"/>
      <c r="O29" s="262"/>
      <c r="P29" s="264"/>
      <c r="Q29" s="23"/>
      <c r="R29" s="23"/>
      <c r="S29" s="23"/>
      <c r="T29" s="23"/>
      <c r="U29" s="23"/>
      <c r="V29" s="23"/>
    </row>
    <row r="30" spans="1:22" ht="12.75">
      <c r="A30" s="24"/>
      <c r="B30" s="22">
        <v>17.706698</v>
      </c>
      <c r="C30" s="22">
        <v>15.419554</v>
      </c>
      <c r="D30" s="22">
        <v>12.788557</v>
      </c>
      <c r="E30" s="22">
        <v>18.533952</v>
      </c>
      <c r="F30" s="22">
        <v>4.714767</v>
      </c>
      <c r="G30" s="22">
        <v>13.064502</v>
      </c>
      <c r="H30" s="22">
        <v>82.228031</v>
      </c>
      <c r="I30" s="263"/>
      <c r="J30" s="262"/>
      <c r="K30" s="262"/>
      <c r="L30" s="262"/>
      <c r="M30" s="262"/>
      <c r="N30" s="262"/>
      <c r="O30" s="262"/>
      <c r="P30" s="179"/>
      <c r="Q30" s="23"/>
      <c r="R30" s="23"/>
      <c r="S30" s="23"/>
      <c r="T30" s="23"/>
      <c r="U30" s="23"/>
      <c r="V30" s="23"/>
    </row>
    <row r="31" spans="1:22" ht="12.75">
      <c r="A31" s="24">
        <v>2005</v>
      </c>
      <c r="B31" s="22">
        <v>17.360287</v>
      </c>
      <c r="C31" s="22">
        <v>15.327444</v>
      </c>
      <c r="D31" s="22">
        <v>13.138865</v>
      </c>
      <c r="E31" s="22">
        <v>19.137688</v>
      </c>
      <c r="F31" s="22">
        <v>5.232093</v>
      </c>
      <c r="G31" s="22">
        <v>13.216739</v>
      </c>
      <c r="H31" s="22">
        <v>83.413116</v>
      </c>
      <c r="I31" s="263"/>
      <c r="J31" s="262"/>
      <c r="K31" s="262"/>
      <c r="L31" s="262"/>
      <c r="M31" s="262"/>
      <c r="N31" s="262"/>
      <c r="O31" s="262"/>
      <c r="P31" s="179"/>
      <c r="Q31" s="23"/>
      <c r="R31" s="23"/>
      <c r="S31" s="23"/>
      <c r="T31" s="23"/>
      <c r="U31" s="23"/>
      <c r="V31" s="23"/>
    </row>
    <row r="32" spans="1:22" ht="12.75">
      <c r="A32" s="24"/>
      <c r="B32" s="22">
        <v>17.518955</v>
      </c>
      <c r="C32" s="22">
        <v>15.358904</v>
      </c>
      <c r="D32" s="22">
        <v>13.569675</v>
      </c>
      <c r="E32" s="22">
        <v>19.879368</v>
      </c>
      <c r="F32" s="22">
        <v>5.730415</v>
      </c>
      <c r="G32" s="22">
        <v>13.475169</v>
      </c>
      <c r="H32" s="22">
        <v>85.532498</v>
      </c>
      <c r="I32" s="263"/>
      <c r="J32" s="262"/>
      <c r="K32" s="262"/>
      <c r="L32" s="262"/>
      <c r="M32" s="262"/>
      <c r="N32" s="262"/>
      <c r="O32" s="262"/>
      <c r="P32" s="179"/>
      <c r="Q32" s="23"/>
      <c r="R32" s="23"/>
      <c r="S32" s="23"/>
      <c r="T32" s="23"/>
      <c r="U32" s="23"/>
      <c r="V32" s="23"/>
    </row>
    <row r="33" spans="1:22" ht="12.75">
      <c r="A33" s="24"/>
      <c r="B33" s="22">
        <v>17.385896</v>
      </c>
      <c r="C33" s="22">
        <v>15.019017</v>
      </c>
      <c r="D33" s="22">
        <v>13.683509</v>
      </c>
      <c r="E33" s="22">
        <v>20.276242</v>
      </c>
      <c r="F33" s="22">
        <v>6.041657</v>
      </c>
      <c r="G33" s="22">
        <v>13.502686</v>
      </c>
      <c r="H33" s="22">
        <v>85.909007</v>
      </c>
      <c r="I33" s="263"/>
      <c r="J33" s="262"/>
      <c r="K33" s="262"/>
      <c r="L33" s="262"/>
      <c r="M33" s="262"/>
      <c r="N33" s="262"/>
      <c r="O33" s="262"/>
      <c r="P33" s="179"/>
      <c r="Q33" s="23"/>
      <c r="R33" s="23"/>
      <c r="S33" s="23"/>
      <c r="T33" s="23"/>
      <c r="U33" s="23"/>
      <c r="V33" s="23"/>
    </row>
    <row r="34" spans="1:22" ht="12.75">
      <c r="A34" s="61"/>
      <c r="B34" s="22">
        <v>15.919097</v>
      </c>
      <c r="C34" s="22">
        <v>14.518148</v>
      </c>
      <c r="D34" s="22">
        <v>13.746172</v>
      </c>
      <c r="E34" s="22">
        <v>20.181702</v>
      </c>
      <c r="F34" s="22">
        <v>6.187962</v>
      </c>
      <c r="G34" s="22">
        <v>13.402552</v>
      </c>
      <c r="H34" s="22">
        <v>83.955644</v>
      </c>
      <c r="I34" s="263"/>
      <c r="J34" s="262"/>
      <c r="K34" s="262"/>
      <c r="L34" s="262"/>
      <c r="M34" s="262"/>
      <c r="N34" s="262"/>
      <c r="O34" s="262"/>
      <c r="P34" s="179"/>
      <c r="Q34" s="23"/>
      <c r="R34" s="23"/>
      <c r="S34" s="23"/>
      <c r="T34" s="23"/>
      <c r="U34" s="23"/>
      <c r="V34" s="23"/>
    </row>
    <row r="35" spans="1:22" ht="12.75">
      <c r="A35" s="61"/>
      <c r="B35" s="22">
        <v>14.557655</v>
      </c>
      <c r="C35" s="22">
        <v>14.417246</v>
      </c>
      <c r="D35" s="22">
        <v>14.178994</v>
      </c>
      <c r="E35" s="22">
        <v>20.683618</v>
      </c>
      <c r="F35" s="22">
        <v>6.428773</v>
      </c>
      <c r="G35" s="22">
        <v>13.419287</v>
      </c>
      <c r="H35" s="22">
        <v>83.685572</v>
      </c>
      <c r="I35" s="263"/>
      <c r="J35" s="262"/>
      <c r="K35" s="262"/>
      <c r="L35" s="262"/>
      <c r="M35" s="262"/>
      <c r="N35" s="262"/>
      <c r="O35" s="262"/>
      <c r="P35" s="179"/>
      <c r="Q35" s="23"/>
      <c r="R35" s="23"/>
      <c r="S35" s="23"/>
      <c r="T35" s="23"/>
      <c r="U35" s="23"/>
      <c r="V35" s="23"/>
    </row>
    <row r="36" spans="1:22" ht="12.75">
      <c r="A36" s="61">
        <v>2010</v>
      </c>
      <c r="B36" s="22">
        <v>14.090559</v>
      </c>
      <c r="C36" s="22">
        <v>14.218082</v>
      </c>
      <c r="D36" s="22">
        <v>14.550968</v>
      </c>
      <c r="E36" s="22">
        <v>21.218691</v>
      </c>
      <c r="F36" s="22">
        <v>6.619308</v>
      </c>
      <c r="G36" s="22">
        <v>13.028763</v>
      </c>
      <c r="H36" s="22">
        <v>83.72637</v>
      </c>
      <c r="I36" s="263"/>
      <c r="J36" s="262"/>
      <c r="K36" s="262"/>
      <c r="L36" s="262"/>
      <c r="M36" s="262"/>
      <c r="N36" s="262"/>
      <c r="O36" s="262"/>
      <c r="P36" s="179"/>
      <c r="Q36" s="23"/>
      <c r="R36" s="23"/>
      <c r="S36" s="23"/>
      <c r="T36" s="23"/>
      <c r="U36" s="23"/>
      <c r="V36" s="23"/>
    </row>
    <row r="37" spans="1:22" ht="12.75">
      <c r="A37" s="61"/>
      <c r="B37" s="22">
        <v>13.708141</v>
      </c>
      <c r="C37" s="22">
        <v>13.864705</v>
      </c>
      <c r="D37" s="22">
        <v>14.778625</v>
      </c>
      <c r="E37" s="22">
        <v>21.387989</v>
      </c>
      <c r="F37" s="22">
        <v>6.717988</v>
      </c>
      <c r="G37" s="22">
        <v>13.124036</v>
      </c>
      <c r="H37" s="22">
        <v>83.581484</v>
      </c>
      <c r="I37" s="263"/>
      <c r="J37" s="262"/>
      <c r="K37" s="262"/>
      <c r="L37" s="262"/>
      <c r="M37" s="262"/>
      <c r="N37" s="262"/>
      <c r="O37" s="262"/>
      <c r="P37" s="179"/>
      <c r="Q37" s="23"/>
      <c r="R37" s="23"/>
      <c r="S37" s="23"/>
      <c r="T37" s="23"/>
      <c r="U37" s="23"/>
      <c r="V37" s="23"/>
    </row>
    <row r="38" spans="1:22" ht="12.75">
      <c r="A38" s="61"/>
      <c r="B38" s="22">
        <v>13.734623</v>
      </c>
      <c r="C38" s="22">
        <v>13.59383</v>
      </c>
      <c r="D38" s="22">
        <v>15.077644</v>
      </c>
      <c r="E38" s="22">
        <v>21.719037</v>
      </c>
      <c r="F38" s="22">
        <v>6.82588</v>
      </c>
      <c r="G38" s="22">
        <v>13.277599</v>
      </c>
      <c r="H38" s="22">
        <v>84.228612</v>
      </c>
      <c r="I38" s="263"/>
      <c r="J38" s="262"/>
      <c r="K38" s="262"/>
      <c r="L38" s="262"/>
      <c r="M38" s="262"/>
      <c r="N38" s="262"/>
      <c r="O38" s="262"/>
      <c r="P38" s="179"/>
      <c r="Q38" s="23"/>
      <c r="R38" s="23"/>
      <c r="S38" s="23"/>
      <c r="T38" s="23"/>
      <c r="U38" s="23"/>
      <c r="V38" s="23"/>
    </row>
    <row r="39" spans="1:22" ht="12.75">
      <c r="A39" s="61">
        <v>2013</v>
      </c>
      <c r="B39" s="22">
        <v>13.31705</v>
      </c>
      <c r="C39" s="22">
        <v>13.196939</v>
      </c>
      <c r="D39" s="22">
        <v>15.234871</v>
      </c>
      <c r="E39" s="22">
        <v>21.745888</v>
      </c>
      <c r="F39" s="22">
        <v>6.708264</v>
      </c>
      <c r="G39" s="22">
        <v>13.262713</v>
      </c>
      <c r="H39" s="22">
        <v>83.49603</v>
      </c>
      <c r="I39" s="263"/>
      <c r="J39" s="262"/>
      <c r="K39" s="262"/>
      <c r="L39" s="262"/>
      <c r="M39" s="262"/>
      <c r="N39" s="262"/>
      <c r="O39" s="262"/>
      <c r="P39" s="179"/>
      <c r="Q39" s="23"/>
      <c r="R39" s="23"/>
      <c r="S39" s="23"/>
      <c r="T39" s="23"/>
      <c r="U39" s="23"/>
      <c r="V39" s="23"/>
    </row>
    <row r="40" spans="1:22" ht="12.75">
      <c r="A40" s="61"/>
      <c r="B40" s="22"/>
      <c r="C40" s="22"/>
      <c r="D40" s="22"/>
      <c r="E40" s="22"/>
      <c r="F40" s="22"/>
      <c r="G40" s="22"/>
      <c r="H40" s="22"/>
      <c r="I40" s="263"/>
      <c r="J40" s="262"/>
      <c r="K40" s="262"/>
      <c r="L40" s="262"/>
      <c r="M40" s="262"/>
      <c r="N40" s="262"/>
      <c r="O40" s="262"/>
      <c r="P40" s="179"/>
      <c r="Q40" s="23"/>
      <c r="R40" s="23"/>
      <c r="S40" s="23"/>
      <c r="T40" s="23"/>
      <c r="U40" s="23"/>
      <c r="V40" s="23"/>
    </row>
    <row r="41" spans="1:11" ht="12.75">
      <c r="A41" s="61"/>
      <c r="B41" s="22"/>
      <c r="C41" s="22"/>
      <c r="D41" s="22"/>
      <c r="E41" s="22"/>
      <c r="F41" s="22"/>
      <c r="G41" s="22"/>
      <c r="H41" s="22"/>
      <c r="K41" s="262"/>
    </row>
    <row r="42" spans="1:5" ht="12.75">
      <c r="A42" s="59" t="s">
        <v>309</v>
      </c>
      <c r="B42" s="190"/>
      <c r="C42" s="190"/>
      <c r="D42" s="190"/>
      <c r="E42" s="190"/>
    </row>
    <row r="43" spans="1:5" ht="12.75">
      <c r="A43" s="59" t="s">
        <v>308</v>
      </c>
      <c r="B43" s="190"/>
      <c r="C43" s="190"/>
      <c r="D43" s="190"/>
      <c r="E43" s="190"/>
    </row>
    <row r="44" spans="1:5" ht="12.75">
      <c r="A44" s="141" t="s">
        <v>307</v>
      </c>
      <c r="B44" s="190"/>
      <c r="C44" s="190"/>
      <c r="D44" s="190"/>
      <c r="E44" s="190"/>
    </row>
    <row r="46" ht="12.75">
      <c r="A46" s="13" t="s">
        <v>22</v>
      </c>
    </row>
  </sheetData>
  <sheetProtection/>
  <hyperlinks>
    <hyperlink ref="A46" location="Title!A1" display="Return to Title page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ht="15.75">
      <c r="A1" s="120" t="s">
        <v>165</v>
      </c>
    </row>
    <row r="2" ht="15.75">
      <c r="A2" s="120" t="s">
        <v>164</v>
      </c>
    </row>
    <row r="4" spans="1:2" ht="12.75">
      <c r="A4" s="116" t="s">
        <v>163</v>
      </c>
      <c r="B4" s="116" t="s">
        <v>162</v>
      </c>
    </row>
    <row r="5" spans="1:2" ht="12.75">
      <c r="A5" s="116">
        <v>1980</v>
      </c>
      <c r="B5" s="119">
        <v>69.61424788437522</v>
      </c>
    </row>
    <row r="6" spans="1:2" ht="12.75">
      <c r="A6" s="116"/>
      <c r="B6" s="119">
        <v>69.72900849362946</v>
      </c>
    </row>
    <row r="7" spans="1:2" ht="12.75">
      <c r="A7" s="116"/>
      <c r="B7" s="119">
        <v>69.71333848805807</v>
      </c>
    </row>
    <row r="8" spans="1:2" ht="12.75">
      <c r="A8" s="116"/>
      <c r="B8" s="119">
        <v>69.16615678502566</v>
      </c>
    </row>
    <row r="9" spans="1:2" ht="12.75">
      <c r="A9" s="116"/>
      <c r="B9" s="119">
        <v>69.12686156147893</v>
      </c>
    </row>
    <row r="10" spans="1:2" ht="12.75">
      <c r="A10" s="116">
        <v>1985</v>
      </c>
      <c r="B10" s="119">
        <v>68.98345378880651</v>
      </c>
    </row>
    <row r="11" spans="1:2" ht="12.75">
      <c r="A11" s="116"/>
      <c r="B11" s="119">
        <v>69.37351106944338</v>
      </c>
    </row>
    <row r="12" spans="1:2" ht="12.75">
      <c r="A12" s="116"/>
      <c r="B12" s="119">
        <v>69.24249871162083</v>
      </c>
    </row>
    <row r="13" spans="1:2" ht="12.75">
      <c r="A13" s="116"/>
      <c r="B13" s="119">
        <v>69.3803554732263</v>
      </c>
    </row>
    <row r="14" spans="1:2" ht="12.75">
      <c r="A14" s="116"/>
      <c r="B14" s="119">
        <v>69.14281150764143</v>
      </c>
    </row>
    <row r="15" spans="1:2" ht="12.75">
      <c r="A15" s="116">
        <v>1990</v>
      </c>
      <c r="B15" s="119">
        <v>68.93897673785547</v>
      </c>
    </row>
    <row r="16" spans="1:2" ht="12.75">
      <c r="A16" s="116"/>
      <c r="B16" s="119">
        <v>69.15345671408257</v>
      </c>
    </row>
    <row r="17" spans="1:2" ht="12.75">
      <c r="A17" s="116"/>
      <c r="B17" s="119">
        <v>69.71033883086119</v>
      </c>
    </row>
    <row r="18" spans="1:2" ht="12.75">
      <c r="A18" s="116"/>
      <c r="B18" s="119">
        <v>69.20014017101502</v>
      </c>
    </row>
    <row r="19" spans="1:2" ht="12.75">
      <c r="A19" s="116"/>
      <c r="B19" s="119">
        <v>70.14565719912403</v>
      </c>
    </row>
    <row r="20" spans="1:2" ht="12.75">
      <c r="A20" s="116">
        <v>1995</v>
      </c>
      <c r="B20" s="119">
        <v>68.86094842500238</v>
      </c>
    </row>
    <row r="21" spans="1:2" ht="12.75">
      <c r="A21" s="116"/>
      <c r="B21" s="119">
        <v>68.27279931320014</v>
      </c>
    </row>
    <row r="22" spans="1:2" ht="12.75">
      <c r="A22" s="116"/>
      <c r="B22" s="119">
        <v>67.8538324199842</v>
      </c>
    </row>
    <row r="23" spans="1:2" ht="12.75">
      <c r="A23" s="116"/>
      <c r="B23" s="119">
        <v>67.57364288670043</v>
      </c>
    </row>
    <row r="24" spans="1:2" ht="12.75">
      <c r="A24" s="116"/>
      <c r="B24" s="119">
        <v>67.6673332583999</v>
      </c>
    </row>
    <row r="25" spans="1:2" ht="12.75">
      <c r="A25" s="116">
        <v>2000</v>
      </c>
      <c r="B25" s="119">
        <v>67.87089020955557</v>
      </c>
    </row>
    <row r="26" spans="1:2" ht="12.75">
      <c r="A26" s="116"/>
      <c r="B26" s="119">
        <v>67.9427928717861</v>
      </c>
    </row>
    <row r="27" spans="1:2" ht="12.75">
      <c r="A27" s="116"/>
      <c r="B27" s="119">
        <v>68.15003006396695</v>
      </c>
    </row>
    <row r="28" spans="1:2" ht="12.75">
      <c r="A28" s="116"/>
      <c r="B28" s="119">
        <v>68.20581571762438</v>
      </c>
    </row>
    <row r="29" spans="1:2" ht="12.75">
      <c r="A29" s="116"/>
      <c r="B29" s="119">
        <v>68.45611720422907</v>
      </c>
    </row>
    <row r="30" spans="1:2" ht="12.75">
      <c r="A30" s="116">
        <v>2005</v>
      </c>
      <c r="B30" s="119">
        <v>67.57647328931706</v>
      </c>
    </row>
    <row r="31" spans="1:2" ht="12.75">
      <c r="A31" s="116"/>
      <c r="B31" s="119">
        <v>67.37870334028588</v>
      </c>
    </row>
    <row r="32" spans="1:2" ht="12.75">
      <c r="A32" s="116"/>
      <c r="B32" s="119">
        <v>67.80864957427407</v>
      </c>
    </row>
    <row r="33" spans="1:2" ht="12.75">
      <c r="A33" s="116"/>
      <c r="B33" s="119">
        <v>68.47719486458043</v>
      </c>
    </row>
    <row r="34" spans="1:2" ht="12.75">
      <c r="A34" s="116"/>
      <c r="B34" s="119">
        <v>67.9614191455962</v>
      </c>
    </row>
    <row r="35" spans="1:2" ht="12.75">
      <c r="A35" s="116">
        <v>2010</v>
      </c>
      <c r="B35" s="119">
        <v>68.58521526288185</v>
      </c>
    </row>
    <row r="36" spans="1:2" ht="12.75">
      <c r="A36" s="116"/>
      <c r="B36" s="119">
        <v>67.96078015285127</v>
      </c>
    </row>
    <row r="37" spans="1:2" ht="12.75">
      <c r="A37" s="116"/>
      <c r="B37" s="119">
        <v>68.29784003985178</v>
      </c>
    </row>
    <row r="38" spans="1:2" ht="12.75">
      <c r="A38" s="116">
        <v>2013</v>
      </c>
      <c r="B38" s="119">
        <v>69.18214923269443</v>
      </c>
    </row>
    <row r="39" spans="1:2" ht="12.75">
      <c r="A39" s="116"/>
      <c r="B39" s="115"/>
    </row>
    <row r="40" spans="1:2" ht="12.75">
      <c r="A40" s="118" t="s">
        <v>49</v>
      </c>
      <c r="B40" s="115"/>
    </row>
    <row r="41" spans="1:2" ht="12.75">
      <c r="A41" s="116"/>
      <c r="B41" s="115"/>
    </row>
    <row r="42" spans="1:2" ht="12.75">
      <c r="A42" s="13" t="s">
        <v>22</v>
      </c>
      <c r="B42" s="115"/>
    </row>
    <row r="43" spans="1:2" ht="12.75">
      <c r="A43" s="116"/>
      <c r="B43" s="115"/>
    </row>
    <row r="44" spans="1:2" ht="12.75">
      <c r="A44" s="116"/>
      <c r="B44" s="115"/>
    </row>
    <row r="45" spans="1:4" ht="12.75">
      <c r="A45" s="116"/>
      <c r="B45" s="115"/>
      <c r="D45" s="117"/>
    </row>
    <row r="46" spans="1:2" ht="12.75">
      <c r="A46" s="116"/>
      <c r="B46" s="115"/>
    </row>
    <row r="47" spans="1:2" ht="12.75">
      <c r="A47" s="116"/>
      <c r="B47" s="115"/>
    </row>
    <row r="49" ht="12.75">
      <c r="A49" s="114"/>
    </row>
  </sheetData>
  <sheetProtection/>
  <hyperlinks>
    <hyperlink ref="A42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15" bestFit="1" customWidth="1"/>
    <col min="2" max="2" width="11.8515625" style="15" bestFit="1" customWidth="1"/>
    <col min="3" max="3" width="14.00390625" style="15" bestFit="1" customWidth="1"/>
    <col min="4" max="4" width="14.7109375" style="15" bestFit="1" customWidth="1"/>
    <col min="5" max="5" width="15.28125" style="15" bestFit="1" customWidth="1"/>
    <col min="6" max="6" width="15.28125" style="15" customWidth="1"/>
    <col min="7" max="9" width="9.140625" style="15" customWidth="1"/>
    <col min="10" max="10" width="39.57421875" style="15" bestFit="1" customWidth="1"/>
    <col min="11" max="11" width="11.8515625" style="15" bestFit="1" customWidth="1"/>
    <col min="12" max="12" width="14.00390625" style="15" bestFit="1" customWidth="1"/>
    <col min="13" max="13" width="14.7109375" style="15" bestFit="1" customWidth="1"/>
    <col min="14" max="14" width="15.28125" style="15" bestFit="1" customWidth="1"/>
    <col min="15" max="28" width="9.140625" style="15" customWidth="1"/>
    <col min="29" max="32" width="9.28125" style="15" bestFit="1" customWidth="1"/>
    <col min="33" max="16384" width="9.140625" style="15" customWidth="1"/>
  </cols>
  <sheetData>
    <row r="1" ht="15.75">
      <c r="A1" s="27" t="s">
        <v>324</v>
      </c>
    </row>
    <row r="2" spans="1:6" ht="13.5" customHeight="1">
      <c r="A2" s="379" t="s">
        <v>323</v>
      </c>
      <c r="B2" s="379"/>
      <c r="C2" s="379"/>
      <c r="D2" s="379"/>
      <c r="E2" s="379"/>
      <c r="F2" s="113"/>
    </row>
    <row r="3" spans="8:16" ht="12.75">
      <c r="H3" s="45"/>
      <c r="I3" s="45"/>
      <c r="J3" s="45"/>
      <c r="K3" s="45"/>
      <c r="L3" s="45"/>
      <c r="N3" s="45"/>
      <c r="P3" s="45"/>
    </row>
    <row r="4" spans="6:18" ht="12.75">
      <c r="F4" s="26"/>
      <c r="G4" s="26"/>
      <c r="H4" s="45"/>
      <c r="I4" s="45"/>
      <c r="J4" s="45"/>
      <c r="K4" s="45"/>
      <c r="L4" s="45"/>
      <c r="M4" s="273"/>
      <c r="N4" s="273"/>
      <c r="O4" s="273"/>
      <c r="P4" s="274"/>
      <c r="Q4" s="273"/>
      <c r="R4" s="45"/>
    </row>
    <row r="5" spans="1:18" ht="12.75">
      <c r="A5" s="272"/>
      <c r="B5" s="271" t="s">
        <v>322</v>
      </c>
      <c r="C5" s="271" t="s">
        <v>321</v>
      </c>
      <c r="D5" s="271" t="s">
        <v>320</v>
      </c>
      <c r="E5" s="271" t="s">
        <v>319</v>
      </c>
      <c r="F5" s="24"/>
      <c r="G5" s="24"/>
      <c r="H5" s="270"/>
      <c r="I5" s="270"/>
      <c r="J5" s="270"/>
      <c r="K5" s="270"/>
      <c r="L5" s="45"/>
      <c r="M5" s="270"/>
      <c r="N5" s="270"/>
      <c r="O5" s="270"/>
      <c r="P5" s="270"/>
      <c r="Q5" s="270"/>
      <c r="R5" s="45"/>
    </row>
    <row r="6" spans="1:23" ht="12.75">
      <c r="A6" s="228">
        <v>1990</v>
      </c>
      <c r="B6" s="35">
        <v>100</v>
      </c>
      <c r="C6" s="35">
        <v>100</v>
      </c>
      <c r="D6" s="35">
        <v>100</v>
      </c>
      <c r="E6" s="35">
        <v>100</v>
      </c>
      <c r="F6" s="19"/>
      <c r="G6" s="19"/>
      <c r="H6" s="218"/>
      <c r="I6" s="218"/>
      <c r="J6" s="218"/>
      <c r="K6" s="218"/>
      <c r="L6" s="45"/>
      <c r="M6" s="218"/>
      <c r="N6" s="218"/>
      <c r="O6" s="218"/>
      <c r="P6" s="218"/>
      <c r="Q6" s="218"/>
      <c r="R6" s="218"/>
      <c r="T6" s="267"/>
      <c r="U6" s="267"/>
      <c r="V6" s="267"/>
      <c r="W6" s="267"/>
    </row>
    <row r="7" spans="1:23" ht="12.75">
      <c r="A7" s="228"/>
      <c r="B7" s="35">
        <v>96.57877813504824</v>
      </c>
      <c r="C7" s="35">
        <v>99.11767747889665</v>
      </c>
      <c r="D7" s="35">
        <v>98.87562178224287</v>
      </c>
      <c r="E7" s="35">
        <v>98.1024212447965</v>
      </c>
      <c r="F7" s="19"/>
      <c r="G7" s="19"/>
      <c r="H7" s="269"/>
      <c r="I7" s="218"/>
      <c r="J7" s="218"/>
      <c r="K7" s="218"/>
      <c r="L7" s="45"/>
      <c r="M7" s="218"/>
      <c r="N7" s="218"/>
      <c r="O7" s="218"/>
      <c r="P7" s="218"/>
      <c r="Q7" s="218"/>
      <c r="R7" s="218"/>
      <c r="T7" s="267"/>
      <c r="U7" s="267"/>
      <c r="V7" s="267"/>
      <c r="W7" s="267"/>
    </row>
    <row r="8" spans="1:23" ht="12.75">
      <c r="A8" s="228"/>
      <c r="B8" s="35">
        <v>95.98070739549838</v>
      </c>
      <c r="C8" s="35">
        <v>98.2351958374108</v>
      </c>
      <c r="D8" s="35">
        <v>99.7028506743004</v>
      </c>
      <c r="E8" s="35">
        <v>96.204842489593</v>
      </c>
      <c r="F8" s="19"/>
      <c r="G8" s="19"/>
      <c r="H8" s="218"/>
      <c r="I8" s="218"/>
      <c r="J8" s="218"/>
      <c r="K8" s="218"/>
      <c r="L8" s="45"/>
      <c r="M8" s="218"/>
      <c r="N8" s="218"/>
      <c r="O8" s="218"/>
      <c r="P8" s="218"/>
      <c r="Q8" s="218"/>
      <c r="R8" s="218"/>
      <c r="T8" s="267"/>
      <c r="U8" s="267"/>
      <c r="V8" s="267"/>
      <c r="W8" s="267"/>
    </row>
    <row r="9" spans="1:23" ht="12.75">
      <c r="A9" s="228"/>
      <c r="B9" s="35">
        <v>92.92926045016077</v>
      </c>
      <c r="C9" s="35">
        <v>97.35287331630744</v>
      </c>
      <c r="D9" s="35">
        <v>92.08363719482328</v>
      </c>
      <c r="E9" s="35">
        <v>94.30726373438951</v>
      </c>
      <c r="F9" s="19"/>
      <c r="G9" s="19"/>
      <c r="H9" s="218"/>
      <c r="I9" s="218"/>
      <c r="J9" s="218"/>
      <c r="K9" s="218"/>
      <c r="L9" s="45"/>
      <c r="M9" s="218"/>
      <c r="N9" s="218"/>
      <c r="O9" s="218"/>
      <c r="P9" s="218"/>
      <c r="Q9" s="218"/>
      <c r="R9" s="218"/>
      <c r="T9" s="267"/>
      <c r="U9" s="267"/>
      <c r="V9" s="267"/>
      <c r="W9" s="267"/>
    </row>
    <row r="10" spans="1:23" ht="12.75">
      <c r="A10" s="228"/>
      <c r="B10" s="35">
        <v>90.37942122186494</v>
      </c>
      <c r="C10" s="35">
        <v>96.47039167482158</v>
      </c>
      <c r="D10" s="35">
        <v>97.96131616470562</v>
      </c>
      <c r="E10" s="35">
        <v>92.40968497918601</v>
      </c>
      <c r="F10" s="19"/>
      <c r="G10" s="19"/>
      <c r="H10" s="218"/>
      <c r="I10" s="218"/>
      <c r="J10" s="218"/>
      <c r="K10" s="218"/>
      <c r="L10" s="45"/>
      <c r="M10" s="218"/>
      <c r="N10" s="218"/>
      <c r="O10" s="218"/>
      <c r="P10" s="218"/>
      <c r="Q10" s="218"/>
      <c r="R10" s="218"/>
      <c r="T10" s="267"/>
      <c r="U10" s="267"/>
      <c r="V10" s="267"/>
      <c r="W10" s="267"/>
    </row>
    <row r="11" spans="1:23" ht="12.75">
      <c r="A11" s="228">
        <v>1995</v>
      </c>
      <c r="B11" s="35">
        <v>85.41479099678456</v>
      </c>
      <c r="C11" s="35">
        <v>94.32353947378887</v>
      </c>
      <c r="D11" s="35">
        <v>88.38287636193441</v>
      </c>
      <c r="E11" s="35">
        <v>87.16207537674687</v>
      </c>
      <c r="F11" s="19"/>
      <c r="G11" s="19"/>
      <c r="H11" s="218"/>
      <c r="I11" s="218"/>
      <c r="J11" s="218"/>
      <c r="K11" s="218"/>
      <c r="L11" s="45"/>
      <c r="M11" s="218"/>
      <c r="N11" s="218"/>
      <c r="O11" s="218"/>
      <c r="P11" s="218"/>
      <c r="Q11" s="218"/>
      <c r="R11" s="218"/>
      <c r="T11" s="267"/>
      <c r="U11" s="267"/>
      <c r="V11" s="267"/>
      <c r="W11" s="267"/>
    </row>
    <row r="12" spans="1:23" ht="12.75">
      <c r="A12" s="228"/>
      <c r="B12" s="35">
        <v>82.92347266881028</v>
      </c>
      <c r="C12" s="35">
        <v>94.35090817958324</v>
      </c>
      <c r="D12" s="35">
        <v>89.03595180303245</v>
      </c>
      <c r="E12" s="35">
        <v>87.19029059569907</v>
      </c>
      <c r="F12" s="19"/>
      <c r="G12" s="19"/>
      <c r="H12" s="218"/>
      <c r="I12" s="218"/>
      <c r="J12" s="218"/>
      <c r="K12" s="218"/>
      <c r="L12" s="45"/>
      <c r="M12" s="218"/>
      <c r="N12" s="218"/>
      <c r="O12" s="218"/>
      <c r="P12" s="218"/>
      <c r="Q12" s="218"/>
      <c r="R12" s="218"/>
      <c r="T12" s="267"/>
      <c r="U12" s="267"/>
      <c r="V12" s="267"/>
      <c r="W12" s="267"/>
    </row>
    <row r="13" spans="1:23" ht="12.75">
      <c r="A13" s="228"/>
      <c r="B13" s="35">
        <v>80.56366559485531</v>
      </c>
      <c r="C13" s="35">
        <v>93.92955740665599</v>
      </c>
      <c r="D13" s="35">
        <v>90.12441087152916</v>
      </c>
      <c r="E13" s="35">
        <v>85.98145796879902</v>
      </c>
      <c r="F13" s="19"/>
      <c r="G13" s="19"/>
      <c r="H13" s="218"/>
      <c r="I13" s="218"/>
      <c r="J13" s="218"/>
      <c r="K13" s="218"/>
      <c r="L13" s="45"/>
      <c r="M13" s="218"/>
      <c r="N13" s="218"/>
      <c r="O13" s="218"/>
      <c r="P13" s="218"/>
      <c r="Q13" s="218"/>
      <c r="R13" s="218"/>
      <c r="T13" s="267"/>
      <c r="U13" s="267"/>
      <c r="V13" s="267"/>
      <c r="W13" s="267"/>
    </row>
    <row r="14" spans="1:23" ht="12.75">
      <c r="A14" s="228"/>
      <c r="B14" s="35">
        <v>78.27427652733118</v>
      </c>
      <c r="C14" s="35">
        <v>91.91779841038738</v>
      </c>
      <c r="D14" s="35">
        <v>87.51210910713702</v>
      </c>
      <c r="E14" s="35">
        <v>86.82791453736516</v>
      </c>
      <c r="F14" s="19"/>
      <c r="G14" s="19"/>
      <c r="H14" s="218"/>
      <c r="I14" s="218"/>
      <c r="J14" s="218"/>
      <c r="K14" s="218"/>
      <c r="L14" s="45"/>
      <c r="M14" s="218"/>
      <c r="N14" s="218"/>
      <c r="O14" s="218"/>
      <c r="P14" s="218"/>
      <c r="Q14" s="218"/>
      <c r="R14" s="218"/>
      <c r="T14" s="267"/>
      <c r="U14" s="267"/>
      <c r="V14" s="267"/>
      <c r="W14" s="267"/>
    </row>
    <row r="15" spans="1:23" ht="12.75">
      <c r="A15" s="228"/>
      <c r="B15" s="35">
        <v>74.27009646302251</v>
      </c>
      <c r="C15" s="35">
        <v>83.1499470924728</v>
      </c>
      <c r="D15" s="35">
        <v>75.75675116737234</v>
      </c>
      <c r="E15" s="35">
        <v>80.77132828407252</v>
      </c>
      <c r="F15" s="19"/>
      <c r="G15" s="19"/>
      <c r="H15" s="218"/>
      <c r="I15" s="218"/>
      <c r="J15" s="218"/>
      <c r="K15" s="218"/>
      <c r="L15" s="45"/>
      <c r="M15" s="218"/>
      <c r="N15" s="218"/>
      <c r="O15" s="218"/>
      <c r="P15" s="218"/>
      <c r="Q15" s="218"/>
      <c r="R15" s="218"/>
      <c r="T15" s="267"/>
      <c r="U15" s="267"/>
      <c r="V15" s="267"/>
      <c r="W15" s="267"/>
    </row>
    <row r="16" spans="1:23" ht="12.75">
      <c r="A16" s="227">
        <v>2000</v>
      </c>
      <c r="B16" s="35">
        <v>72.34726688102894</v>
      </c>
      <c r="C16" s="35">
        <v>76.34595953568673</v>
      </c>
      <c r="D16" s="35">
        <v>67.04907861939851</v>
      </c>
      <c r="E16" s="35">
        <v>74.63346535529067</v>
      </c>
      <c r="F16" s="19"/>
      <c r="G16" s="19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T16" s="267"/>
      <c r="U16" s="267"/>
      <c r="V16" s="267"/>
      <c r="W16" s="267"/>
    </row>
    <row r="17" spans="1:23" ht="12.75">
      <c r="A17" s="227"/>
      <c r="B17" s="35">
        <v>70.34469453376205</v>
      </c>
      <c r="C17" s="35">
        <v>72.877135196633</v>
      </c>
      <c r="D17" s="35">
        <v>65.5252359235031</v>
      </c>
      <c r="E17" s="35">
        <v>70.11692470958329</v>
      </c>
      <c r="F17" s="19"/>
      <c r="G17" s="19"/>
      <c r="H17" s="218"/>
      <c r="I17" s="218"/>
      <c r="J17" s="218"/>
      <c r="K17" s="218"/>
      <c r="L17" s="45"/>
      <c r="M17" s="218"/>
      <c r="N17" s="218"/>
      <c r="O17" s="218"/>
      <c r="P17" s="218"/>
      <c r="Q17" s="218"/>
      <c r="R17" s="218"/>
      <c r="T17" s="267"/>
      <c r="U17" s="267"/>
      <c r="V17" s="267"/>
      <c r="W17" s="267"/>
    </row>
    <row r="18" spans="1:23" ht="12.75">
      <c r="A18" s="227"/>
      <c r="B18" s="35">
        <v>67.95980707395498</v>
      </c>
      <c r="C18" s="35">
        <v>70.99983292359833</v>
      </c>
      <c r="D18" s="35">
        <v>65.06655927203857</v>
      </c>
      <c r="E18" s="35">
        <v>66.135209855955</v>
      </c>
      <c r="F18" s="19"/>
      <c r="G18" s="19"/>
      <c r="H18" s="218"/>
      <c r="I18" s="218"/>
      <c r="J18" s="218"/>
      <c r="K18" s="218"/>
      <c r="L18" s="45"/>
      <c r="M18" s="218"/>
      <c r="N18" s="218"/>
      <c r="O18" s="218"/>
      <c r="P18" s="218"/>
      <c r="Q18" s="218"/>
      <c r="R18" s="218"/>
      <c r="T18" s="267"/>
      <c r="U18" s="267"/>
      <c r="V18" s="267"/>
      <c r="W18" s="267"/>
    </row>
    <row r="19" spans="1:23" ht="12.75">
      <c r="A19" s="227"/>
      <c r="B19" s="35">
        <v>65.26816720257234</v>
      </c>
      <c r="C19" s="35">
        <v>65.88108933813876</v>
      </c>
      <c r="D19" s="35">
        <v>63.34831778650963</v>
      </c>
      <c r="E19" s="35">
        <v>61.86923719945001</v>
      </c>
      <c r="F19" s="19"/>
      <c r="G19" s="19"/>
      <c r="H19" s="218"/>
      <c r="I19" s="218"/>
      <c r="J19" s="218"/>
      <c r="K19" s="218"/>
      <c r="L19" s="45"/>
      <c r="M19" s="218"/>
      <c r="N19" s="218"/>
      <c r="O19" s="218"/>
      <c r="P19" s="218"/>
      <c r="Q19" s="218"/>
      <c r="R19" s="218"/>
      <c r="T19" s="267"/>
      <c r="U19" s="267"/>
      <c r="V19" s="267"/>
      <c r="W19" s="267"/>
    </row>
    <row r="20" spans="1:23" ht="12.75">
      <c r="A20" s="227"/>
      <c r="B20" s="35">
        <v>63.38424437299035</v>
      </c>
      <c r="C20" s="35">
        <v>67.36615986824832</v>
      </c>
      <c r="D20" s="35">
        <v>63.206818107605066</v>
      </c>
      <c r="E20" s="35">
        <v>59.8994359061823</v>
      </c>
      <c r="F20" s="19"/>
      <c r="G20" s="19"/>
      <c r="H20" s="218"/>
      <c r="I20" s="218"/>
      <c r="J20" s="218"/>
      <c r="K20" s="218"/>
      <c r="L20" s="45"/>
      <c r="M20" s="218"/>
      <c r="N20" s="218"/>
      <c r="O20" s="218"/>
      <c r="P20" s="218"/>
      <c r="Q20" s="218"/>
      <c r="R20" s="218"/>
      <c r="T20" s="267"/>
      <c r="U20" s="267"/>
      <c r="V20" s="267"/>
      <c r="W20" s="267"/>
    </row>
    <row r="21" spans="1:23" ht="12.75">
      <c r="A21" s="227">
        <v>2005</v>
      </c>
      <c r="B21" s="35">
        <v>62.126366559485525</v>
      </c>
      <c r="C21" s="35">
        <v>67.78050934434447</v>
      </c>
      <c r="D21" s="35">
        <v>62.284893276588335</v>
      </c>
      <c r="E21" s="35">
        <v>57.74981523242813</v>
      </c>
      <c r="F21" s="19"/>
      <c r="G21" s="19"/>
      <c r="H21" s="218"/>
      <c r="I21" s="218"/>
      <c r="J21" s="218"/>
      <c r="K21" s="218"/>
      <c r="L21" s="45"/>
      <c r="M21" s="218"/>
      <c r="N21" s="218"/>
      <c r="O21" s="218"/>
      <c r="P21" s="218"/>
      <c r="Q21" s="218"/>
      <c r="R21" s="218"/>
      <c r="T21" s="267"/>
      <c r="U21" s="267"/>
      <c r="V21" s="267"/>
      <c r="W21" s="267"/>
    </row>
    <row r="22" spans="1:23" ht="12.75">
      <c r="A22" s="227"/>
      <c r="B22" s="35">
        <v>61.35627009646303</v>
      </c>
      <c r="C22" s="35">
        <v>58.25174435719344</v>
      </c>
      <c r="D22" s="35">
        <v>64.81882598804872</v>
      </c>
      <c r="E22" s="35">
        <v>54.44673956300101</v>
      </c>
      <c r="F22" s="19"/>
      <c r="G22" s="19"/>
      <c r="H22" s="218"/>
      <c r="I22" s="218"/>
      <c r="J22" s="218"/>
      <c r="K22" s="218"/>
      <c r="L22" s="45"/>
      <c r="M22" s="218"/>
      <c r="N22" s="218"/>
      <c r="O22" s="218"/>
      <c r="P22" s="218"/>
      <c r="Q22" s="218"/>
      <c r="R22" s="218"/>
      <c r="T22" s="267"/>
      <c r="U22" s="267"/>
      <c r="V22" s="267"/>
      <c r="W22" s="267"/>
    </row>
    <row r="23" spans="1:23" ht="12.75">
      <c r="A23" s="227"/>
      <c r="B23" s="35">
        <v>56.31575562700964</v>
      </c>
      <c r="C23" s="35">
        <v>56.29138124448051</v>
      </c>
      <c r="D23" s="35">
        <v>64.47596138147225</v>
      </c>
      <c r="E23" s="35">
        <v>53.37477180415269</v>
      </c>
      <c r="F23" s="19"/>
      <c r="G23" s="19"/>
      <c r="H23" s="218"/>
      <c r="I23" s="218"/>
      <c r="J23" s="218"/>
      <c r="K23" s="218"/>
      <c r="L23" s="45"/>
      <c r="M23" s="218"/>
      <c r="N23" s="218"/>
      <c r="O23" s="218"/>
      <c r="P23" s="218"/>
      <c r="Q23" s="218"/>
      <c r="R23" s="218"/>
      <c r="T23" s="267"/>
      <c r="U23" s="267"/>
      <c r="V23" s="267"/>
      <c r="W23" s="267"/>
    </row>
    <row r="24" spans="1:23" ht="12.75">
      <c r="A24" s="227"/>
      <c r="B24" s="35">
        <v>55.11575562700964</v>
      </c>
      <c r="C24" s="35">
        <v>55.95468251505677</v>
      </c>
      <c r="D24" s="35">
        <v>63.14151056349526</v>
      </c>
      <c r="E24" s="35">
        <v>52.91069462078957</v>
      </c>
      <c r="F24" s="19"/>
      <c r="G24" s="19"/>
      <c r="H24" s="218"/>
      <c r="I24" s="218"/>
      <c r="J24" s="218"/>
      <c r="K24" s="218"/>
      <c r="L24" s="45"/>
      <c r="M24" s="218"/>
      <c r="N24" s="218"/>
      <c r="O24" s="218"/>
      <c r="P24" s="218"/>
      <c r="Q24" s="218"/>
      <c r="R24" s="218"/>
      <c r="T24" s="267"/>
      <c r="U24" s="267"/>
      <c r="V24" s="267"/>
      <c r="W24" s="267"/>
    </row>
    <row r="25" spans="1:23" ht="12.75">
      <c r="A25" s="227"/>
      <c r="B25" s="35">
        <v>53.12797427652733</v>
      </c>
      <c r="C25" s="35">
        <v>54.74027575562291</v>
      </c>
      <c r="D25" s="35">
        <v>53.788817171530255</v>
      </c>
      <c r="E25" s="35">
        <v>49.75311683416821</v>
      </c>
      <c r="F25" s="19"/>
      <c r="G25" s="19"/>
      <c r="H25" s="218"/>
      <c r="M25" s="218"/>
      <c r="N25" s="218"/>
      <c r="O25" s="218"/>
      <c r="P25" s="218"/>
      <c r="Q25" s="218"/>
      <c r="R25" s="218"/>
      <c r="T25" s="267"/>
      <c r="U25" s="267"/>
      <c r="V25" s="267"/>
      <c r="W25" s="267"/>
    </row>
    <row r="26" spans="1:23" ht="12.75">
      <c r="A26" s="227">
        <v>2010</v>
      </c>
      <c r="B26" s="35">
        <v>50.80385852090033</v>
      </c>
      <c r="C26" s="35">
        <v>52.032365085805665</v>
      </c>
      <c r="D26" s="35">
        <v>38.31375921108487</v>
      </c>
      <c r="E26" s="35">
        <v>47.586861814912375</v>
      </c>
      <c r="F26" s="268"/>
      <c r="G26" s="19"/>
      <c r="H26" s="218"/>
      <c r="M26" s="218"/>
      <c r="N26" s="218"/>
      <c r="O26" s="218"/>
      <c r="P26" s="218"/>
      <c r="Q26" s="218"/>
      <c r="R26" s="218"/>
      <c r="T26" s="267"/>
      <c r="U26" s="267"/>
      <c r="V26" s="267"/>
      <c r="W26" s="267"/>
    </row>
    <row r="27" spans="1:23" ht="12.75">
      <c r="A27" s="227"/>
      <c r="B27" s="35">
        <v>45.337620578778136</v>
      </c>
      <c r="C27" s="35">
        <v>50.91852240812786</v>
      </c>
      <c r="D27" s="35">
        <v>34.97110141173142</v>
      </c>
      <c r="E27" s="35">
        <v>43.16507377016388</v>
      </c>
      <c r="F27" s="19"/>
      <c r="G27" s="19"/>
      <c r="H27" s="218"/>
      <c r="M27" s="218"/>
      <c r="N27" s="218"/>
      <c r="O27" s="218"/>
      <c r="P27" s="218"/>
      <c r="Q27" s="218"/>
      <c r="R27" s="218"/>
      <c r="T27" s="267"/>
      <c r="U27" s="267"/>
      <c r="V27" s="267"/>
      <c r="W27" s="267"/>
    </row>
    <row r="28" spans="1:23" ht="12.75">
      <c r="A28" s="227"/>
      <c r="B28" s="35">
        <v>44.546623794212216</v>
      </c>
      <c r="C28" s="35">
        <v>50.275357821960206</v>
      </c>
      <c r="D28" s="35">
        <v>34.05810194507635</v>
      </c>
      <c r="E28" s="35">
        <v>41.481004209121096</v>
      </c>
      <c r="F28" s="19"/>
      <c r="G28" s="19"/>
      <c r="H28" s="218"/>
      <c r="M28" s="218"/>
      <c r="N28" s="218"/>
      <c r="O28" s="218"/>
      <c r="P28" s="218"/>
      <c r="Q28" s="218"/>
      <c r="R28" s="218"/>
      <c r="T28" s="267"/>
      <c r="U28" s="267"/>
      <c r="V28" s="267"/>
      <c r="W28" s="267"/>
    </row>
    <row r="29" spans="1:23" ht="12.75">
      <c r="A29" s="227">
        <v>2013</v>
      </c>
      <c r="B29" s="35">
        <v>43.14212218649517</v>
      </c>
      <c r="C29" s="35">
        <v>48.14600886300531</v>
      </c>
      <c r="D29" s="35">
        <v>32.517496979526086</v>
      </c>
      <c r="E29" s="35">
        <v>39.76219202772672</v>
      </c>
      <c r="F29" s="19"/>
      <c r="G29" s="19"/>
      <c r="H29" s="218"/>
      <c r="M29" s="218"/>
      <c r="N29" s="218"/>
      <c r="O29" s="218"/>
      <c r="P29" s="218"/>
      <c r="Q29" s="218"/>
      <c r="R29" s="218"/>
      <c r="T29" s="267"/>
      <c r="U29" s="267"/>
      <c r="V29" s="267"/>
      <c r="W29" s="267"/>
    </row>
    <row r="30" spans="1:27" ht="12.75">
      <c r="A30" s="61"/>
      <c r="B30" s="35"/>
      <c r="C30" s="35"/>
      <c r="D30" s="35"/>
      <c r="E30" s="35"/>
      <c r="F30" s="35"/>
      <c r="J30" s="61"/>
      <c r="K30" s="22"/>
      <c r="L30" s="22"/>
      <c r="M30" s="22"/>
      <c r="N30" s="22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2.75">
      <c r="A31" s="21" t="s">
        <v>309</v>
      </c>
      <c r="B31" s="35"/>
      <c r="C31" s="35"/>
      <c r="D31" s="35"/>
      <c r="E31" s="35"/>
      <c r="F31" s="35"/>
      <c r="J31" s="21"/>
      <c r="V31" s="45"/>
      <c r="W31" s="45"/>
      <c r="X31" s="45"/>
      <c r="Y31" s="45"/>
      <c r="Z31" s="45"/>
      <c r="AA31" s="45"/>
    </row>
    <row r="32" spans="1:27" ht="12.75">
      <c r="A32" s="21" t="s">
        <v>308</v>
      </c>
      <c r="J32" s="21"/>
      <c r="K32" s="23"/>
      <c r="L32" s="23"/>
      <c r="M32" s="23"/>
      <c r="N32" s="23"/>
      <c r="V32" s="45"/>
      <c r="W32" s="45"/>
      <c r="X32" s="45"/>
      <c r="Y32" s="45"/>
      <c r="Z32" s="45"/>
      <c r="AA32" s="45"/>
    </row>
    <row r="33" spans="1:10" ht="12.75">
      <c r="A33" s="141" t="s">
        <v>318</v>
      </c>
      <c r="J33" s="141"/>
    </row>
    <row r="35" ht="12.75">
      <c r="A35" s="13" t="s">
        <v>22</v>
      </c>
    </row>
  </sheetData>
  <sheetProtection/>
  <mergeCells count="1">
    <mergeCell ref="A2:E2"/>
  </mergeCells>
  <hyperlinks>
    <hyperlink ref="A35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8515625" style="103" bestFit="1" customWidth="1"/>
    <col min="2" max="9" width="12.7109375" style="103" customWidth="1"/>
    <col min="10" max="13" width="8.8515625" style="103" customWidth="1"/>
    <col min="14" max="21" width="9.57421875" style="103" bestFit="1" customWidth="1"/>
    <col min="22" max="16384" width="8.8515625" style="103" customWidth="1"/>
  </cols>
  <sheetData>
    <row r="1" ht="15.75">
      <c r="A1" s="296" t="s">
        <v>334</v>
      </c>
    </row>
    <row r="2" ht="15.75">
      <c r="A2" s="27" t="s">
        <v>335</v>
      </c>
    </row>
    <row r="4" ht="15">
      <c r="A4" s="103" t="s">
        <v>86</v>
      </c>
    </row>
    <row r="6" spans="1:9" ht="15">
      <c r="A6" s="288"/>
      <c r="B6" s="288">
        <v>2005</v>
      </c>
      <c r="C6" s="288">
        <v>2006</v>
      </c>
      <c r="D6" s="288">
        <v>2007</v>
      </c>
      <c r="E6" s="288">
        <v>2008</v>
      </c>
      <c r="F6" s="288">
        <v>2009</v>
      </c>
      <c r="G6" s="288">
        <v>2010</v>
      </c>
      <c r="H6" s="288">
        <v>2011</v>
      </c>
      <c r="I6" s="288">
        <v>2012</v>
      </c>
    </row>
    <row r="7" spans="1:11" ht="15.75">
      <c r="A7" s="295" t="s">
        <v>332</v>
      </c>
      <c r="B7" s="294">
        <v>17651</v>
      </c>
      <c r="C7" s="294">
        <v>16810</v>
      </c>
      <c r="D7" s="294">
        <v>16169</v>
      </c>
      <c r="E7" s="294">
        <v>15563</v>
      </c>
      <c r="F7" s="294">
        <v>14087</v>
      </c>
      <c r="G7" s="294">
        <v>13997</v>
      </c>
      <c r="H7" s="294">
        <v>12922</v>
      </c>
      <c r="I7" s="294">
        <v>12932</v>
      </c>
      <c r="K7" s="291"/>
    </row>
    <row r="8" spans="1:11" ht="15">
      <c r="A8" s="283" t="s">
        <v>331</v>
      </c>
      <c r="B8" s="293">
        <v>18441</v>
      </c>
      <c r="C8" s="293">
        <v>17530</v>
      </c>
      <c r="D8" s="293">
        <v>16965</v>
      </c>
      <c r="E8" s="293">
        <v>16366</v>
      </c>
      <c r="F8" s="293">
        <v>14824</v>
      </c>
      <c r="G8" s="293">
        <v>14826</v>
      </c>
      <c r="H8" s="293">
        <v>13583</v>
      </c>
      <c r="I8" s="293">
        <v>13583</v>
      </c>
      <c r="K8" s="291"/>
    </row>
    <row r="9" spans="1:11" ht="15">
      <c r="A9" s="283" t="s">
        <v>330</v>
      </c>
      <c r="B9" s="293">
        <v>19910</v>
      </c>
      <c r="C9" s="293">
        <v>18986</v>
      </c>
      <c r="D9" s="293">
        <v>18264</v>
      </c>
      <c r="E9" s="293">
        <v>17649</v>
      </c>
      <c r="F9" s="293">
        <v>15957</v>
      </c>
      <c r="G9" s="293">
        <v>15818</v>
      </c>
      <c r="H9" s="293">
        <v>14628</v>
      </c>
      <c r="I9" s="293">
        <v>14651</v>
      </c>
      <c r="K9" s="291"/>
    </row>
    <row r="10" spans="1:11" ht="15">
      <c r="A10" s="283" t="s">
        <v>329</v>
      </c>
      <c r="B10" s="293">
        <v>17704</v>
      </c>
      <c r="C10" s="293">
        <v>16819</v>
      </c>
      <c r="D10" s="293">
        <v>16182</v>
      </c>
      <c r="E10" s="293">
        <v>15543</v>
      </c>
      <c r="F10" s="293">
        <v>14014</v>
      </c>
      <c r="G10" s="293">
        <v>13905</v>
      </c>
      <c r="H10" s="293">
        <v>12820</v>
      </c>
      <c r="I10" s="293">
        <v>12827</v>
      </c>
      <c r="K10" s="291"/>
    </row>
    <row r="11" spans="1:11" ht="15">
      <c r="A11" s="283" t="s">
        <v>328</v>
      </c>
      <c r="B11" s="293">
        <v>16716</v>
      </c>
      <c r="C11" s="293">
        <v>15870</v>
      </c>
      <c r="D11" s="293">
        <v>15251</v>
      </c>
      <c r="E11" s="293">
        <v>14652</v>
      </c>
      <c r="F11" s="293">
        <v>13175</v>
      </c>
      <c r="G11" s="293">
        <v>13058</v>
      </c>
      <c r="H11" s="293">
        <v>12092</v>
      </c>
      <c r="I11" s="293">
        <v>12108</v>
      </c>
      <c r="K11" s="291"/>
    </row>
    <row r="12" spans="1:11" ht="15">
      <c r="A12" s="283" t="s">
        <v>327</v>
      </c>
      <c r="B12" s="293">
        <v>15617</v>
      </c>
      <c r="C12" s="293">
        <v>14950</v>
      </c>
      <c r="D12" s="293">
        <v>14496</v>
      </c>
      <c r="E12" s="293">
        <v>13941</v>
      </c>
      <c r="F12" s="293">
        <v>12602</v>
      </c>
      <c r="G12" s="293">
        <v>12503</v>
      </c>
      <c r="H12" s="293">
        <v>11593</v>
      </c>
      <c r="I12" s="293">
        <v>11591</v>
      </c>
      <c r="K12" s="291"/>
    </row>
    <row r="13" spans="1:11" ht="15">
      <c r="A13" s="283" t="s">
        <v>326</v>
      </c>
      <c r="B13" s="293">
        <v>15318</v>
      </c>
      <c r="C13" s="293">
        <v>14672</v>
      </c>
      <c r="D13" s="293">
        <v>14412</v>
      </c>
      <c r="E13" s="293">
        <v>13958</v>
      </c>
      <c r="F13" s="293">
        <v>12723</v>
      </c>
      <c r="G13" s="293">
        <v>12702</v>
      </c>
      <c r="H13" s="293">
        <v>11893</v>
      </c>
      <c r="I13" s="293">
        <v>11864</v>
      </c>
      <c r="K13" s="291"/>
    </row>
    <row r="14" spans="1:11" ht="15">
      <c r="A14" s="279" t="s">
        <v>325</v>
      </c>
      <c r="B14" s="292">
        <v>15150</v>
      </c>
      <c r="C14" s="292">
        <v>14174</v>
      </c>
      <c r="D14" s="292">
        <v>13589</v>
      </c>
      <c r="E14" s="292">
        <v>13000</v>
      </c>
      <c r="F14" s="292">
        <v>11973</v>
      </c>
      <c r="G14" s="292">
        <v>12040</v>
      </c>
      <c r="H14" s="292">
        <v>11498</v>
      </c>
      <c r="I14" s="292">
        <v>11372.5</v>
      </c>
      <c r="K14" s="291"/>
    </row>
    <row r="15" spans="1:9" ht="15">
      <c r="A15" s="280"/>
      <c r="B15" s="290"/>
      <c r="C15" s="290"/>
      <c r="D15" s="290"/>
      <c r="E15" s="290"/>
      <c r="F15" s="290"/>
      <c r="G15" s="290"/>
      <c r="H15" s="290"/>
      <c r="I15" s="290"/>
    </row>
    <row r="16" spans="1:9" ht="15">
      <c r="A16" s="280" t="s">
        <v>333</v>
      </c>
      <c r="B16" s="280"/>
      <c r="C16" s="280"/>
      <c r="D16" s="280"/>
      <c r="E16" s="280"/>
      <c r="F16" s="280"/>
      <c r="G16" s="280"/>
      <c r="H16" s="280"/>
      <c r="I16" s="280"/>
    </row>
    <row r="17" spans="1:9" ht="15">
      <c r="A17" s="280"/>
      <c r="B17" s="280"/>
      <c r="C17" s="280"/>
      <c r="D17" s="280"/>
      <c r="E17" s="280"/>
      <c r="F17" s="280"/>
      <c r="G17" s="280"/>
      <c r="H17" s="280"/>
      <c r="I17" s="280"/>
    </row>
    <row r="18" spans="1:21" ht="15.75">
      <c r="A18" s="289"/>
      <c r="B18" s="288">
        <v>2005</v>
      </c>
      <c r="C18" s="288">
        <v>2006</v>
      </c>
      <c r="D18" s="288">
        <v>2007</v>
      </c>
      <c r="E18" s="288">
        <v>2008</v>
      </c>
      <c r="F18" s="288">
        <v>2009</v>
      </c>
      <c r="G18" s="288">
        <v>2010</v>
      </c>
      <c r="H18" s="288">
        <v>2011</v>
      </c>
      <c r="I18" s="288">
        <v>2012</v>
      </c>
      <c r="N18" s="280"/>
      <c r="O18" s="280"/>
      <c r="P18" s="280"/>
      <c r="Q18" s="280"/>
      <c r="R18" s="280"/>
      <c r="S18" s="280"/>
      <c r="T18" s="280"/>
      <c r="U18" s="280"/>
    </row>
    <row r="19" spans="1:21" ht="15.75">
      <c r="A19" s="287" t="s">
        <v>332</v>
      </c>
      <c r="B19" s="286">
        <v>100</v>
      </c>
      <c r="C19" s="285">
        <f aca="true" t="shared" si="0" ref="C19:I26">$B19*C7/$B7</f>
        <v>95.23539742790777</v>
      </c>
      <c r="D19" s="285">
        <f t="shared" si="0"/>
        <v>91.60387513455328</v>
      </c>
      <c r="E19" s="285">
        <f t="shared" si="0"/>
        <v>88.1706418899779</v>
      </c>
      <c r="F19" s="285">
        <f t="shared" si="0"/>
        <v>79.80850943289332</v>
      </c>
      <c r="G19" s="285">
        <f t="shared" si="0"/>
        <v>79.29862330746133</v>
      </c>
      <c r="H19" s="285">
        <f t="shared" si="0"/>
        <v>73.20831680924593</v>
      </c>
      <c r="I19" s="285">
        <f t="shared" si="0"/>
        <v>73.26497082318282</v>
      </c>
      <c r="K19" s="275"/>
      <c r="M19" s="280"/>
      <c r="N19" s="284"/>
      <c r="O19" s="284"/>
      <c r="P19" s="284"/>
      <c r="Q19" s="284"/>
      <c r="R19" s="284"/>
      <c r="S19" s="284"/>
      <c r="T19" s="284"/>
      <c r="U19" s="284"/>
    </row>
    <row r="20" spans="1:21" ht="15">
      <c r="A20" s="283" t="s">
        <v>331</v>
      </c>
      <c r="B20" s="282">
        <v>100</v>
      </c>
      <c r="C20" s="281">
        <f t="shared" si="0"/>
        <v>95.05992082858847</v>
      </c>
      <c r="D20" s="281">
        <f t="shared" si="0"/>
        <v>91.99609565641776</v>
      </c>
      <c r="E20" s="281">
        <f t="shared" si="0"/>
        <v>88.74789870397484</v>
      </c>
      <c r="F20" s="281">
        <f t="shared" si="0"/>
        <v>80.38609619868771</v>
      </c>
      <c r="G20" s="281">
        <f t="shared" si="0"/>
        <v>80.39694159752725</v>
      </c>
      <c r="H20" s="281">
        <f t="shared" si="0"/>
        <v>73.6565262187517</v>
      </c>
      <c r="I20" s="281">
        <f t="shared" si="0"/>
        <v>73.6565262187517</v>
      </c>
      <c r="K20" s="275"/>
      <c r="M20" s="280"/>
      <c r="N20" s="275"/>
      <c r="O20" s="275"/>
      <c r="P20" s="275"/>
      <c r="Q20" s="275"/>
      <c r="R20" s="275"/>
      <c r="S20" s="275"/>
      <c r="T20" s="275"/>
      <c r="U20" s="275"/>
    </row>
    <row r="21" spans="1:21" ht="15">
      <c r="A21" s="283" t="s">
        <v>330</v>
      </c>
      <c r="B21" s="282">
        <v>100</v>
      </c>
      <c r="C21" s="281">
        <f t="shared" si="0"/>
        <v>95.35911602209944</v>
      </c>
      <c r="D21" s="281">
        <f t="shared" si="0"/>
        <v>91.73279758915118</v>
      </c>
      <c r="E21" s="281">
        <f t="shared" si="0"/>
        <v>88.64389753892516</v>
      </c>
      <c r="F21" s="281">
        <f t="shared" si="0"/>
        <v>80.14565544952285</v>
      </c>
      <c r="G21" s="281">
        <f t="shared" si="0"/>
        <v>79.4475138121547</v>
      </c>
      <c r="H21" s="281">
        <f t="shared" si="0"/>
        <v>73.47061778001004</v>
      </c>
      <c r="I21" s="281">
        <f t="shared" si="0"/>
        <v>73.58613761928679</v>
      </c>
      <c r="K21" s="275"/>
      <c r="M21" s="280"/>
      <c r="N21" s="275"/>
      <c r="O21" s="275"/>
      <c r="P21" s="275"/>
      <c r="Q21" s="275"/>
      <c r="R21" s="275"/>
      <c r="S21" s="275"/>
      <c r="T21" s="275"/>
      <c r="U21" s="275"/>
    </row>
    <row r="22" spans="1:21" ht="15">
      <c r="A22" s="283" t="s">
        <v>329</v>
      </c>
      <c r="B22" s="282">
        <v>100</v>
      </c>
      <c r="C22" s="281">
        <f t="shared" si="0"/>
        <v>95.00112968820605</v>
      </c>
      <c r="D22" s="281">
        <f t="shared" si="0"/>
        <v>91.40307275192048</v>
      </c>
      <c r="E22" s="281">
        <f t="shared" si="0"/>
        <v>87.79371893357434</v>
      </c>
      <c r="F22" s="281">
        <f t="shared" si="0"/>
        <v>79.15725259828288</v>
      </c>
      <c r="G22" s="281">
        <f t="shared" si="0"/>
        <v>78.54157252598283</v>
      </c>
      <c r="H22" s="281">
        <f t="shared" si="0"/>
        <v>72.41301400813376</v>
      </c>
      <c r="I22" s="281">
        <f t="shared" si="0"/>
        <v>72.45255309534568</v>
      </c>
      <c r="K22" s="275"/>
      <c r="M22" s="280"/>
      <c r="N22" s="275"/>
      <c r="O22" s="275"/>
      <c r="P22" s="275"/>
      <c r="Q22" s="275"/>
      <c r="R22" s="275"/>
      <c r="S22" s="275"/>
      <c r="T22" s="275"/>
      <c r="U22" s="275"/>
    </row>
    <row r="23" spans="1:21" ht="15">
      <c r="A23" s="283" t="s">
        <v>328</v>
      </c>
      <c r="B23" s="282">
        <v>100</v>
      </c>
      <c r="C23" s="281">
        <f t="shared" si="0"/>
        <v>94.93898061737258</v>
      </c>
      <c r="D23" s="281">
        <f t="shared" si="0"/>
        <v>91.23594161282604</v>
      </c>
      <c r="E23" s="281">
        <f t="shared" si="0"/>
        <v>87.65254845656855</v>
      </c>
      <c r="F23" s="281">
        <f t="shared" si="0"/>
        <v>78.81670256042115</v>
      </c>
      <c r="G23" s="281">
        <f t="shared" si="0"/>
        <v>78.11677434793013</v>
      </c>
      <c r="H23" s="281">
        <f t="shared" si="0"/>
        <v>72.33787987556832</v>
      </c>
      <c r="I23" s="281">
        <f t="shared" si="0"/>
        <v>72.43359655419957</v>
      </c>
      <c r="K23" s="275"/>
      <c r="M23" s="280"/>
      <c r="N23" s="275"/>
      <c r="O23" s="275"/>
      <c r="P23" s="275"/>
      <c r="Q23" s="275"/>
      <c r="R23" s="275"/>
      <c r="S23" s="275"/>
      <c r="T23" s="275"/>
      <c r="U23" s="275"/>
    </row>
    <row r="24" spans="1:21" ht="15">
      <c r="A24" s="283" t="s">
        <v>327</v>
      </c>
      <c r="B24" s="282">
        <v>100</v>
      </c>
      <c r="C24" s="281">
        <f t="shared" si="0"/>
        <v>95.72901325478645</v>
      </c>
      <c r="D24" s="281">
        <f t="shared" si="0"/>
        <v>92.82192482551066</v>
      </c>
      <c r="E24" s="281">
        <f t="shared" si="0"/>
        <v>89.26810526989819</v>
      </c>
      <c r="F24" s="281">
        <f t="shared" si="0"/>
        <v>80.69411538707818</v>
      </c>
      <c r="G24" s="281">
        <f t="shared" si="0"/>
        <v>80.06019081769867</v>
      </c>
      <c r="H24" s="281">
        <f t="shared" si="0"/>
        <v>74.23320740218992</v>
      </c>
      <c r="I24" s="281">
        <f t="shared" si="0"/>
        <v>74.22040084523276</v>
      </c>
      <c r="K24" s="275"/>
      <c r="M24" s="280"/>
      <c r="N24" s="275"/>
      <c r="O24" s="275"/>
      <c r="P24" s="275"/>
      <c r="Q24" s="275"/>
      <c r="R24" s="275"/>
      <c r="S24" s="275"/>
      <c r="T24" s="275"/>
      <c r="U24" s="275"/>
    </row>
    <row r="25" spans="1:21" ht="15">
      <c r="A25" s="283" t="s">
        <v>326</v>
      </c>
      <c r="B25" s="282">
        <v>100</v>
      </c>
      <c r="C25" s="281">
        <f t="shared" si="0"/>
        <v>95.78273926100013</v>
      </c>
      <c r="D25" s="281">
        <f t="shared" si="0"/>
        <v>94.08538973756364</v>
      </c>
      <c r="E25" s="281">
        <f t="shared" si="0"/>
        <v>91.12155633894764</v>
      </c>
      <c r="F25" s="281">
        <f t="shared" si="0"/>
        <v>83.05914610262437</v>
      </c>
      <c r="G25" s="281">
        <f t="shared" si="0"/>
        <v>82.92205248726988</v>
      </c>
      <c r="H25" s="281">
        <f t="shared" si="0"/>
        <v>77.6406841624233</v>
      </c>
      <c r="I25" s="281">
        <f t="shared" si="0"/>
        <v>77.45136440788615</v>
      </c>
      <c r="K25" s="275"/>
      <c r="M25" s="280"/>
      <c r="N25" s="275"/>
      <c r="O25" s="275"/>
      <c r="P25" s="275"/>
      <c r="Q25" s="275"/>
      <c r="R25" s="275"/>
      <c r="S25" s="275"/>
      <c r="T25" s="275"/>
      <c r="U25" s="275"/>
    </row>
    <row r="26" spans="1:21" ht="15">
      <c r="A26" s="279" t="s">
        <v>325</v>
      </c>
      <c r="B26" s="278">
        <v>100</v>
      </c>
      <c r="C26" s="277">
        <f t="shared" si="0"/>
        <v>93.55775577557756</v>
      </c>
      <c r="D26" s="277">
        <f t="shared" si="0"/>
        <v>89.6963696369637</v>
      </c>
      <c r="E26" s="277">
        <f t="shared" si="0"/>
        <v>85.8085808580858</v>
      </c>
      <c r="F26" s="277">
        <f t="shared" si="0"/>
        <v>79.02970297029702</v>
      </c>
      <c r="G26" s="277">
        <f t="shared" si="0"/>
        <v>79.47194719471948</v>
      </c>
      <c r="H26" s="277">
        <f t="shared" si="0"/>
        <v>75.89438943894389</v>
      </c>
      <c r="I26" s="277">
        <f t="shared" si="0"/>
        <v>75.06600660066006</v>
      </c>
      <c r="K26" s="275"/>
      <c r="M26" s="276"/>
      <c r="N26" s="275"/>
      <c r="O26" s="275"/>
      <c r="P26" s="275"/>
      <c r="Q26" s="275"/>
      <c r="R26" s="275"/>
      <c r="S26" s="275"/>
      <c r="T26" s="275"/>
      <c r="U26" s="275"/>
    </row>
    <row r="28" ht="15">
      <c r="A28" s="297" t="s">
        <v>336</v>
      </c>
    </row>
    <row r="30" ht="15">
      <c r="A30" s="13" t="s">
        <v>22</v>
      </c>
    </row>
  </sheetData>
  <sheetProtection/>
  <hyperlinks>
    <hyperlink ref="A30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8515625" style="298" bestFit="1" customWidth="1"/>
    <col min="2" max="9" width="12.7109375" style="298" customWidth="1"/>
    <col min="10" max="13" width="8.8515625" style="298" customWidth="1"/>
    <col min="14" max="21" width="9.57421875" style="298" bestFit="1" customWidth="1"/>
    <col min="22" max="16384" width="8.8515625" style="298" customWidth="1"/>
  </cols>
  <sheetData>
    <row r="1" ht="15.75">
      <c r="A1" s="296" t="s">
        <v>340</v>
      </c>
    </row>
    <row r="2" ht="15.75">
      <c r="A2" s="27" t="s">
        <v>341</v>
      </c>
    </row>
    <row r="4" spans="1:9" ht="15">
      <c r="A4" s="280" t="s">
        <v>338</v>
      </c>
      <c r="B4" s="280"/>
      <c r="C4" s="280"/>
      <c r="D4" s="280"/>
      <c r="E4" s="280"/>
      <c r="F4" s="280"/>
      <c r="G4" s="280"/>
      <c r="H4" s="280"/>
      <c r="I4" s="280"/>
    </row>
    <row r="5" spans="1:9" ht="15">
      <c r="A5" s="280"/>
      <c r="B5" s="280"/>
      <c r="C5" s="280"/>
      <c r="D5" s="280"/>
      <c r="E5" s="280"/>
      <c r="F5" s="280"/>
      <c r="G5" s="280"/>
      <c r="H5" s="280"/>
      <c r="I5" s="280"/>
    </row>
    <row r="6" spans="1:9" ht="15">
      <c r="A6" s="288"/>
      <c r="B6" s="288">
        <v>2005</v>
      </c>
      <c r="C6" s="288">
        <v>2006</v>
      </c>
      <c r="D6" s="288">
        <v>2007</v>
      </c>
      <c r="E6" s="288">
        <v>2008</v>
      </c>
      <c r="F6" s="288">
        <v>2009</v>
      </c>
      <c r="G6" s="288">
        <v>2010</v>
      </c>
      <c r="H6" s="288">
        <v>2011</v>
      </c>
      <c r="I6" s="288">
        <v>2012</v>
      </c>
    </row>
    <row r="7" spans="1:11" ht="15.75">
      <c r="A7" s="295" t="s">
        <v>332</v>
      </c>
      <c r="B7" s="294">
        <v>3751</v>
      </c>
      <c r="C7" s="294">
        <v>3691</v>
      </c>
      <c r="D7" s="294">
        <v>3623</v>
      </c>
      <c r="E7" s="294">
        <v>3468</v>
      </c>
      <c r="F7" s="294">
        <v>3445</v>
      </c>
      <c r="G7" s="294">
        <v>3455</v>
      </c>
      <c r="H7" s="294">
        <v>3430.8</v>
      </c>
      <c r="I7" s="286">
        <v>3326.2</v>
      </c>
      <c r="J7" s="309"/>
      <c r="K7" s="291"/>
    </row>
    <row r="8" spans="1:11" ht="15">
      <c r="A8" s="283" t="s">
        <v>331</v>
      </c>
      <c r="B8" s="293">
        <v>3823</v>
      </c>
      <c r="C8" s="293">
        <v>3709</v>
      </c>
      <c r="D8" s="293">
        <v>3639</v>
      </c>
      <c r="E8" s="293">
        <v>3494</v>
      </c>
      <c r="F8" s="293">
        <v>3466</v>
      </c>
      <c r="G8" s="293">
        <v>3468</v>
      </c>
      <c r="H8" s="293">
        <v>3424.5</v>
      </c>
      <c r="I8" s="282">
        <v>3344.7</v>
      </c>
      <c r="J8" s="309"/>
      <c r="K8" s="291"/>
    </row>
    <row r="9" spans="1:11" ht="15">
      <c r="A9" s="283" t="s">
        <v>330</v>
      </c>
      <c r="B9" s="293">
        <v>3913</v>
      </c>
      <c r="C9" s="293">
        <v>3849</v>
      </c>
      <c r="D9" s="293">
        <v>3786</v>
      </c>
      <c r="E9" s="293">
        <v>3626</v>
      </c>
      <c r="F9" s="293">
        <v>3607</v>
      </c>
      <c r="G9" s="293">
        <v>3624</v>
      </c>
      <c r="H9" s="293">
        <v>3605.4</v>
      </c>
      <c r="I9" s="282">
        <v>3502.5</v>
      </c>
      <c r="J9" s="309"/>
      <c r="K9" s="291"/>
    </row>
    <row r="10" spans="1:11" ht="15">
      <c r="A10" s="283" t="s">
        <v>329</v>
      </c>
      <c r="B10" s="293">
        <v>3562</v>
      </c>
      <c r="C10" s="293">
        <v>3525</v>
      </c>
      <c r="D10" s="293">
        <v>3463</v>
      </c>
      <c r="E10" s="293">
        <v>3309</v>
      </c>
      <c r="F10" s="293">
        <v>3291</v>
      </c>
      <c r="G10" s="293">
        <v>3311</v>
      </c>
      <c r="H10" s="293">
        <v>3314</v>
      </c>
      <c r="I10" s="282">
        <v>3217.4</v>
      </c>
      <c r="J10" s="309"/>
      <c r="K10" s="291"/>
    </row>
    <row r="11" spans="1:11" ht="15">
      <c r="A11" s="283" t="s">
        <v>328</v>
      </c>
      <c r="B11" s="293">
        <v>3660</v>
      </c>
      <c r="C11" s="293">
        <v>3611</v>
      </c>
      <c r="D11" s="293">
        <v>3531</v>
      </c>
      <c r="E11" s="293">
        <v>3359</v>
      </c>
      <c r="F11" s="293">
        <v>3325</v>
      </c>
      <c r="G11" s="293">
        <v>3326</v>
      </c>
      <c r="H11" s="293">
        <v>3300.6</v>
      </c>
      <c r="I11" s="282">
        <v>3182.6</v>
      </c>
      <c r="J11" s="309"/>
      <c r="K11" s="291"/>
    </row>
    <row r="12" spans="1:11" ht="15">
      <c r="A12" s="283" t="s">
        <v>327</v>
      </c>
      <c r="B12" s="293">
        <v>3879</v>
      </c>
      <c r="C12" s="293">
        <v>3806</v>
      </c>
      <c r="D12" s="293">
        <v>3744</v>
      </c>
      <c r="E12" s="293">
        <v>3565</v>
      </c>
      <c r="F12" s="293">
        <v>3517</v>
      </c>
      <c r="G12" s="293">
        <v>3523</v>
      </c>
      <c r="H12" s="293">
        <v>3466.6</v>
      </c>
      <c r="I12" s="282">
        <v>3354.5</v>
      </c>
      <c r="J12" s="309"/>
      <c r="K12" s="291"/>
    </row>
    <row r="13" spans="1:11" ht="15">
      <c r="A13" s="283" t="s">
        <v>326</v>
      </c>
      <c r="B13" s="293">
        <v>3967</v>
      </c>
      <c r="C13" s="293">
        <v>3935</v>
      </c>
      <c r="D13" s="293">
        <v>3878</v>
      </c>
      <c r="E13" s="293">
        <v>3709</v>
      </c>
      <c r="F13" s="293">
        <v>3678</v>
      </c>
      <c r="G13" s="293">
        <v>3689</v>
      </c>
      <c r="H13" s="293">
        <v>3668.8</v>
      </c>
      <c r="I13" s="282">
        <v>3532.25</v>
      </c>
      <c r="J13" s="309"/>
      <c r="K13" s="291"/>
    </row>
    <row r="14" spans="1:11" ht="15">
      <c r="A14" s="279" t="s">
        <v>325</v>
      </c>
      <c r="B14" s="292">
        <v>3610</v>
      </c>
      <c r="C14" s="292">
        <v>3623</v>
      </c>
      <c r="D14" s="292">
        <v>3560</v>
      </c>
      <c r="E14" s="292">
        <v>3480</v>
      </c>
      <c r="F14" s="292">
        <v>3534</v>
      </c>
      <c r="G14" s="292">
        <v>3572</v>
      </c>
      <c r="H14" s="292">
        <v>3529</v>
      </c>
      <c r="I14" s="278">
        <v>3420.1</v>
      </c>
      <c r="J14" s="309"/>
      <c r="K14" s="291"/>
    </row>
    <row r="15" spans="1:9" ht="15">
      <c r="A15" s="280"/>
      <c r="B15" s="290"/>
      <c r="C15" s="290"/>
      <c r="D15" s="290"/>
      <c r="E15" s="290"/>
      <c r="F15" s="290"/>
      <c r="G15" s="290"/>
      <c r="H15" s="290"/>
      <c r="I15" s="290"/>
    </row>
    <row r="16" spans="1:21" ht="15">
      <c r="A16" s="280" t="s">
        <v>337</v>
      </c>
      <c r="B16" s="280"/>
      <c r="C16" s="280"/>
      <c r="D16" s="280"/>
      <c r="E16" s="280"/>
      <c r="F16" s="280"/>
      <c r="G16" s="280"/>
      <c r="H16" s="308"/>
      <c r="I16" s="310"/>
      <c r="J16" s="309"/>
      <c r="N16" s="299"/>
      <c r="O16" s="299"/>
      <c r="P16" s="299"/>
      <c r="Q16" s="299"/>
      <c r="R16" s="299"/>
      <c r="S16" s="299"/>
      <c r="T16" s="299"/>
      <c r="U16" s="299"/>
    </row>
    <row r="17" spans="1:21" ht="15">
      <c r="A17" s="280"/>
      <c r="B17" s="280"/>
      <c r="C17" s="280"/>
      <c r="D17" s="280"/>
      <c r="E17" s="280"/>
      <c r="F17" s="280"/>
      <c r="G17" s="280"/>
      <c r="H17" s="308"/>
      <c r="I17" s="308"/>
      <c r="N17" s="299"/>
      <c r="O17" s="299"/>
      <c r="P17" s="299"/>
      <c r="Q17" s="299"/>
      <c r="R17" s="299"/>
      <c r="S17" s="299"/>
      <c r="T17" s="299"/>
      <c r="U17" s="299"/>
    </row>
    <row r="18" spans="1:21" ht="15">
      <c r="A18" s="288"/>
      <c r="B18" s="288">
        <v>2005</v>
      </c>
      <c r="C18" s="288">
        <v>2006</v>
      </c>
      <c r="D18" s="288">
        <v>2007</v>
      </c>
      <c r="E18" s="288">
        <v>2008</v>
      </c>
      <c r="F18" s="288">
        <v>2009</v>
      </c>
      <c r="G18" s="288">
        <v>2010</v>
      </c>
      <c r="H18" s="288">
        <v>2011</v>
      </c>
      <c r="I18" s="288">
        <v>2012</v>
      </c>
      <c r="N18" s="284"/>
      <c r="O18" s="284"/>
      <c r="P18" s="284"/>
      <c r="Q18" s="284"/>
      <c r="R18" s="284"/>
      <c r="S18" s="284"/>
      <c r="T18" s="284"/>
      <c r="U18" s="284"/>
    </row>
    <row r="19" spans="1:21" ht="15.75">
      <c r="A19" s="287" t="s">
        <v>332</v>
      </c>
      <c r="B19" s="307">
        <v>100</v>
      </c>
      <c r="C19" s="306">
        <f aca="true" t="shared" si="0" ref="C19:I26">$B19*C7/$B7</f>
        <v>98.40042655291923</v>
      </c>
      <c r="D19" s="306">
        <f t="shared" si="0"/>
        <v>96.58757664622767</v>
      </c>
      <c r="E19" s="306">
        <f t="shared" si="0"/>
        <v>92.455345241269</v>
      </c>
      <c r="F19" s="306">
        <f t="shared" si="0"/>
        <v>91.84217541988804</v>
      </c>
      <c r="G19" s="306">
        <f t="shared" si="0"/>
        <v>92.1087709944015</v>
      </c>
      <c r="H19" s="306">
        <f t="shared" si="0"/>
        <v>91.4636097040789</v>
      </c>
      <c r="I19" s="306">
        <f t="shared" si="0"/>
        <v>88.67501999466809</v>
      </c>
      <c r="M19" s="280"/>
      <c r="N19" s="305"/>
      <c r="O19" s="305"/>
      <c r="P19" s="284"/>
      <c r="Q19" s="284"/>
      <c r="R19" s="284"/>
      <c r="S19" s="284"/>
      <c r="T19" s="284"/>
      <c r="U19" s="284"/>
    </row>
    <row r="20" spans="1:21" ht="15">
      <c r="A20" s="283" t="s">
        <v>331</v>
      </c>
      <c r="B20" s="304">
        <v>100</v>
      </c>
      <c r="C20" s="302">
        <f t="shared" si="0"/>
        <v>97.0180486528904</v>
      </c>
      <c r="D20" s="302">
        <f t="shared" si="0"/>
        <v>95.18702589589327</v>
      </c>
      <c r="E20" s="302">
        <f t="shared" si="0"/>
        <v>91.39419304211353</v>
      </c>
      <c r="F20" s="302">
        <f t="shared" si="0"/>
        <v>90.66178393931467</v>
      </c>
      <c r="G20" s="302">
        <f t="shared" si="0"/>
        <v>90.71409887522888</v>
      </c>
      <c r="H20" s="302">
        <f t="shared" si="0"/>
        <v>89.57624901909494</v>
      </c>
      <c r="I20" s="302">
        <f t="shared" si="0"/>
        <v>87.48888307611823</v>
      </c>
      <c r="M20" s="280"/>
      <c r="N20" s="299"/>
      <c r="O20" s="299"/>
      <c r="P20" s="299"/>
      <c r="Q20" s="299"/>
      <c r="R20" s="299"/>
      <c r="S20" s="299"/>
      <c r="T20" s="299"/>
      <c r="U20" s="299"/>
    </row>
    <row r="21" spans="1:21" ht="15">
      <c r="A21" s="283" t="s">
        <v>330</v>
      </c>
      <c r="B21" s="303">
        <v>100</v>
      </c>
      <c r="C21" s="302">
        <f t="shared" si="0"/>
        <v>98.36442627140302</v>
      </c>
      <c r="D21" s="302">
        <f t="shared" si="0"/>
        <v>96.75440838231536</v>
      </c>
      <c r="E21" s="302">
        <f t="shared" si="0"/>
        <v>92.6654740608229</v>
      </c>
      <c r="F21" s="302">
        <f t="shared" si="0"/>
        <v>92.17991311014566</v>
      </c>
      <c r="G21" s="302">
        <f t="shared" si="0"/>
        <v>92.61436238180424</v>
      </c>
      <c r="H21" s="302">
        <f t="shared" si="0"/>
        <v>92.13902376693075</v>
      </c>
      <c r="I21" s="302">
        <f t="shared" si="0"/>
        <v>89.5093278814209</v>
      </c>
      <c r="M21" s="280"/>
      <c r="N21" s="299"/>
      <c r="O21" s="299"/>
      <c r="P21" s="299"/>
      <c r="Q21" s="299"/>
      <c r="R21" s="299"/>
      <c r="S21" s="299"/>
      <c r="T21" s="299"/>
      <c r="U21" s="299"/>
    </row>
    <row r="22" spans="1:21" ht="15">
      <c r="A22" s="283" t="s">
        <v>329</v>
      </c>
      <c r="B22" s="303">
        <v>100</v>
      </c>
      <c r="C22" s="302">
        <f t="shared" si="0"/>
        <v>98.96125772038181</v>
      </c>
      <c r="D22" s="302">
        <f t="shared" si="0"/>
        <v>97.2206625491297</v>
      </c>
      <c r="E22" s="302">
        <f t="shared" si="0"/>
        <v>92.89724873666479</v>
      </c>
      <c r="F22" s="302">
        <f t="shared" si="0"/>
        <v>92.39191465468838</v>
      </c>
      <c r="G22" s="302">
        <f t="shared" si="0"/>
        <v>92.9533969679955</v>
      </c>
      <c r="H22" s="302">
        <f t="shared" si="0"/>
        <v>93.03761931499157</v>
      </c>
      <c r="I22" s="302">
        <f t="shared" si="0"/>
        <v>90.32565974171814</v>
      </c>
      <c r="M22" s="280"/>
      <c r="N22" s="299"/>
      <c r="O22" s="299"/>
      <c r="P22" s="299"/>
      <c r="Q22" s="299"/>
      <c r="R22" s="299"/>
      <c r="S22" s="299"/>
      <c r="T22" s="299"/>
      <c r="U22" s="299"/>
    </row>
    <row r="23" spans="1:21" ht="15">
      <c r="A23" s="283" t="s">
        <v>328</v>
      </c>
      <c r="B23" s="303">
        <v>100</v>
      </c>
      <c r="C23" s="302">
        <f t="shared" si="0"/>
        <v>98.66120218579235</v>
      </c>
      <c r="D23" s="302">
        <f t="shared" si="0"/>
        <v>96.47540983606558</v>
      </c>
      <c r="E23" s="302">
        <f t="shared" si="0"/>
        <v>91.77595628415301</v>
      </c>
      <c r="F23" s="302">
        <f t="shared" si="0"/>
        <v>90.84699453551913</v>
      </c>
      <c r="G23" s="302">
        <f t="shared" si="0"/>
        <v>90.8743169398907</v>
      </c>
      <c r="H23" s="302">
        <f t="shared" si="0"/>
        <v>90.18032786885246</v>
      </c>
      <c r="I23" s="302">
        <f t="shared" si="0"/>
        <v>86.95628415300547</v>
      </c>
      <c r="M23" s="280"/>
      <c r="N23" s="299"/>
      <c r="O23" s="299"/>
      <c r="P23" s="299"/>
      <c r="Q23" s="299"/>
      <c r="R23" s="299"/>
      <c r="S23" s="299"/>
      <c r="T23" s="299"/>
      <c r="U23" s="299"/>
    </row>
    <row r="24" spans="1:21" ht="15">
      <c r="A24" s="283" t="s">
        <v>327</v>
      </c>
      <c r="B24" s="303">
        <v>100</v>
      </c>
      <c r="C24" s="302">
        <f t="shared" si="0"/>
        <v>98.11807166795566</v>
      </c>
      <c r="D24" s="302">
        <f t="shared" si="0"/>
        <v>96.51972157772622</v>
      </c>
      <c r="E24" s="302">
        <f t="shared" si="0"/>
        <v>91.90513018819283</v>
      </c>
      <c r="F24" s="302">
        <f t="shared" si="0"/>
        <v>90.66769786027326</v>
      </c>
      <c r="G24" s="302">
        <f t="shared" si="0"/>
        <v>90.82237690126321</v>
      </c>
      <c r="H24" s="302">
        <f t="shared" si="0"/>
        <v>89.36839391595772</v>
      </c>
      <c r="I24" s="302">
        <f t="shared" si="0"/>
        <v>86.47847383346223</v>
      </c>
      <c r="M24" s="280"/>
      <c r="N24" s="299"/>
      <c r="O24" s="299"/>
      <c r="P24" s="299"/>
      <c r="Q24" s="299"/>
      <c r="R24" s="299"/>
      <c r="S24" s="299"/>
      <c r="T24" s="299"/>
      <c r="U24" s="299"/>
    </row>
    <row r="25" spans="1:21" ht="15">
      <c r="A25" s="283" t="s">
        <v>326</v>
      </c>
      <c r="B25" s="303">
        <v>100</v>
      </c>
      <c r="C25" s="302">
        <f t="shared" si="0"/>
        <v>99.19334509705067</v>
      </c>
      <c r="D25" s="302">
        <f t="shared" si="0"/>
        <v>97.75649105117218</v>
      </c>
      <c r="E25" s="302">
        <f t="shared" si="0"/>
        <v>93.496344844971</v>
      </c>
      <c r="F25" s="302">
        <f t="shared" si="0"/>
        <v>92.71489790773884</v>
      </c>
      <c r="G25" s="302">
        <f t="shared" si="0"/>
        <v>92.99218553062768</v>
      </c>
      <c r="H25" s="302">
        <f t="shared" si="0"/>
        <v>92.48298462314091</v>
      </c>
      <c r="I25" s="302">
        <f t="shared" si="0"/>
        <v>89.04083690446181</v>
      </c>
      <c r="M25" s="280"/>
      <c r="N25" s="299"/>
      <c r="O25" s="299"/>
      <c r="P25" s="299"/>
      <c r="Q25" s="299"/>
      <c r="R25" s="299"/>
      <c r="S25" s="299"/>
      <c r="T25" s="299"/>
      <c r="U25" s="299"/>
    </row>
    <row r="26" spans="1:21" ht="15">
      <c r="A26" s="279" t="s">
        <v>325</v>
      </c>
      <c r="B26" s="301">
        <v>100</v>
      </c>
      <c r="C26" s="300">
        <f t="shared" si="0"/>
        <v>100.3601108033241</v>
      </c>
      <c r="D26" s="300">
        <f t="shared" si="0"/>
        <v>98.61495844875347</v>
      </c>
      <c r="E26" s="300">
        <f t="shared" si="0"/>
        <v>96.39889196675901</v>
      </c>
      <c r="F26" s="300">
        <f t="shared" si="0"/>
        <v>97.89473684210526</v>
      </c>
      <c r="G26" s="300">
        <f t="shared" si="0"/>
        <v>98.94736842105263</v>
      </c>
      <c r="H26" s="300">
        <f t="shared" si="0"/>
        <v>97.75623268698061</v>
      </c>
      <c r="I26" s="300">
        <f t="shared" si="0"/>
        <v>94.73961218836565</v>
      </c>
      <c r="M26" s="276"/>
      <c r="N26" s="299"/>
      <c r="O26" s="299"/>
      <c r="P26" s="299"/>
      <c r="Q26" s="299"/>
      <c r="R26" s="299"/>
      <c r="S26" s="299"/>
      <c r="T26" s="299"/>
      <c r="U26" s="299"/>
    </row>
    <row r="28" ht="15">
      <c r="A28" s="297" t="s">
        <v>339</v>
      </c>
    </row>
    <row r="30" ht="15">
      <c r="A30" s="13" t="s">
        <v>22</v>
      </c>
    </row>
  </sheetData>
  <sheetProtection/>
  <hyperlinks>
    <hyperlink ref="A30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15" customWidth="1"/>
    <col min="2" max="15" width="12.7109375" style="15" customWidth="1"/>
    <col min="16" max="16384" width="9.140625" style="15" customWidth="1"/>
  </cols>
  <sheetData>
    <row r="1" spans="1:7" ht="15.75">
      <c r="A1" s="261" t="s">
        <v>351</v>
      </c>
      <c r="B1" s="322"/>
      <c r="C1" s="260"/>
      <c r="D1" s="260"/>
      <c r="E1" s="260"/>
      <c r="F1" s="260"/>
      <c r="G1" s="260"/>
    </row>
    <row r="2" spans="1:7" ht="12.75">
      <c r="A2" s="24"/>
      <c r="B2" s="322"/>
      <c r="C2" s="260"/>
      <c r="D2" s="260"/>
      <c r="E2" s="260"/>
      <c r="F2" s="260"/>
      <c r="G2" s="260"/>
    </row>
    <row r="3" spans="1:9" ht="12.75">
      <c r="A3" s="315"/>
      <c r="B3" s="380" t="s">
        <v>349</v>
      </c>
      <c r="C3" s="380"/>
      <c r="D3" s="380"/>
      <c r="E3" s="380"/>
      <c r="F3" s="380"/>
      <c r="G3" s="380"/>
      <c r="H3" s="380"/>
      <c r="I3" s="380"/>
    </row>
    <row r="4" spans="1:9" ht="27" customHeight="1">
      <c r="A4" s="315"/>
      <c r="B4" s="314" t="s">
        <v>348</v>
      </c>
      <c r="C4" s="314" t="s">
        <v>347</v>
      </c>
      <c r="D4" s="314" t="s">
        <v>346</v>
      </c>
      <c r="E4" s="314" t="s">
        <v>345</v>
      </c>
      <c r="F4" s="314" t="s">
        <v>344</v>
      </c>
      <c r="G4" s="313" t="s">
        <v>343</v>
      </c>
      <c r="H4" s="313" t="s">
        <v>342</v>
      </c>
      <c r="I4" s="312" t="s">
        <v>332</v>
      </c>
    </row>
    <row r="5" spans="1:9" ht="12.75">
      <c r="A5" s="226">
        <v>2005</v>
      </c>
      <c r="B5" s="218">
        <v>23142</v>
      </c>
      <c r="C5" s="218">
        <v>19067</v>
      </c>
      <c r="D5" s="218">
        <v>17012</v>
      </c>
      <c r="E5" s="218">
        <v>15649</v>
      </c>
      <c r="F5" s="218">
        <v>17854</v>
      </c>
      <c r="G5" s="218">
        <v>12271</v>
      </c>
      <c r="H5" s="218">
        <v>10295</v>
      </c>
      <c r="I5" s="218">
        <v>17651</v>
      </c>
    </row>
    <row r="6" spans="1:9" ht="12.75">
      <c r="A6" s="226">
        <v>2006</v>
      </c>
      <c r="B6" s="218">
        <v>22657</v>
      </c>
      <c r="C6" s="218">
        <v>18223</v>
      </c>
      <c r="D6" s="218">
        <v>16267</v>
      </c>
      <c r="E6" s="218">
        <v>14959</v>
      </c>
      <c r="F6" s="218">
        <v>17045</v>
      </c>
      <c r="G6" s="218">
        <v>11545</v>
      </c>
      <c r="H6" s="218">
        <v>9510</v>
      </c>
      <c r="I6" s="218">
        <v>16810</v>
      </c>
    </row>
    <row r="7" spans="1:9" ht="12.75">
      <c r="A7" s="226">
        <v>2007</v>
      </c>
      <c r="B7" s="218">
        <v>21838</v>
      </c>
      <c r="C7" s="218">
        <v>17481</v>
      </c>
      <c r="D7" s="218">
        <v>15607</v>
      </c>
      <c r="E7" s="218">
        <v>14402</v>
      </c>
      <c r="F7" s="218">
        <v>16485</v>
      </c>
      <c r="G7" s="218">
        <v>11168</v>
      </c>
      <c r="H7" s="218">
        <v>9185</v>
      </c>
      <c r="I7" s="218">
        <v>16169</v>
      </c>
    </row>
    <row r="8" spans="1:9" ht="12.75">
      <c r="A8" s="226">
        <v>2008</v>
      </c>
      <c r="B8" s="218">
        <v>21181</v>
      </c>
      <c r="C8" s="218">
        <v>16858</v>
      </c>
      <c r="D8" s="218">
        <v>15003</v>
      </c>
      <c r="E8" s="218">
        <v>13814</v>
      </c>
      <c r="F8" s="218">
        <v>15793</v>
      </c>
      <c r="G8" s="218">
        <v>10660</v>
      </c>
      <c r="H8" s="218">
        <v>8638</v>
      </c>
      <c r="I8" s="218">
        <v>15563</v>
      </c>
    </row>
    <row r="9" spans="1:9" s="45" customFormat="1" ht="12.75">
      <c r="A9" s="226">
        <v>2009</v>
      </c>
      <c r="B9" s="218">
        <v>19475</v>
      </c>
      <c r="C9" s="218">
        <v>15273</v>
      </c>
      <c r="D9" s="218">
        <v>13659</v>
      </c>
      <c r="E9" s="218">
        <v>12550</v>
      </c>
      <c r="F9" s="218">
        <v>14331</v>
      </c>
      <c r="G9" s="218">
        <v>9717</v>
      </c>
      <c r="H9" s="218">
        <v>7839</v>
      </c>
      <c r="I9" s="218">
        <v>14087</v>
      </c>
    </row>
    <row r="10" spans="1:9" ht="12.75">
      <c r="A10" s="226">
        <v>2010</v>
      </c>
      <c r="B10" s="218">
        <v>19319</v>
      </c>
      <c r="C10" s="218">
        <v>15093</v>
      </c>
      <c r="D10" s="218">
        <v>13539</v>
      </c>
      <c r="E10" s="218">
        <v>12438</v>
      </c>
      <c r="F10" s="218">
        <v>14155</v>
      </c>
      <c r="G10" s="218">
        <v>9755</v>
      </c>
      <c r="H10" s="218">
        <v>7818</v>
      </c>
      <c r="I10" s="218">
        <v>13997</v>
      </c>
    </row>
    <row r="11" spans="1:9" s="45" customFormat="1" ht="12.75">
      <c r="A11" s="226">
        <v>2011</v>
      </c>
      <c r="B11" s="218">
        <v>18045</v>
      </c>
      <c r="C11" s="218">
        <v>13948</v>
      </c>
      <c r="D11" s="218">
        <v>12536</v>
      </c>
      <c r="E11" s="218">
        <v>11551</v>
      </c>
      <c r="F11" s="218">
        <v>13190</v>
      </c>
      <c r="G11" s="218">
        <v>8904</v>
      </c>
      <c r="H11" s="218">
        <v>7133.5</v>
      </c>
      <c r="I11" s="218">
        <v>12922</v>
      </c>
    </row>
    <row r="12" spans="1:9" ht="12.75">
      <c r="A12" s="311">
        <v>2012</v>
      </c>
      <c r="B12" s="321">
        <v>18238</v>
      </c>
      <c r="C12" s="319">
        <v>14002</v>
      </c>
      <c r="D12" s="319">
        <v>12496</v>
      </c>
      <c r="E12" s="319">
        <v>11494</v>
      </c>
      <c r="F12" s="319">
        <v>13266</v>
      </c>
      <c r="G12" s="320">
        <v>8884</v>
      </c>
      <c r="H12" s="320">
        <v>7034</v>
      </c>
      <c r="I12" s="319">
        <v>12932</v>
      </c>
    </row>
    <row r="13" spans="1:9" ht="12.75">
      <c r="A13" s="259"/>
      <c r="B13" s="318"/>
      <c r="C13" s="318"/>
      <c r="D13" s="318"/>
      <c r="E13" s="318"/>
      <c r="F13" s="318"/>
      <c r="G13" s="318"/>
      <c r="H13" s="318"/>
      <c r="I13" s="318"/>
    </row>
    <row r="14" spans="1:7" ht="12.75">
      <c r="A14" s="317" t="s">
        <v>350</v>
      </c>
      <c r="B14" s="260"/>
      <c r="C14" s="260"/>
      <c r="D14" s="260"/>
      <c r="E14" s="260"/>
      <c r="F14" s="260"/>
      <c r="G14" s="260"/>
    </row>
    <row r="15" spans="1:7" ht="12.75">
      <c r="A15" s="141"/>
      <c r="B15" s="260"/>
      <c r="C15" s="260"/>
      <c r="D15" s="260"/>
      <c r="E15" s="316"/>
      <c r="F15" s="260"/>
      <c r="G15" s="260"/>
    </row>
    <row r="16" ht="12.75">
      <c r="A16" s="13" t="s">
        <v>22</v>
      </c>
    </row>
  </sheetData>
  <sheetProtection/>
  <mergeCells count="1">
    <mergeCell ref="B3:I3"/>
  </mergeCells>
  <hyperlinks>
    <hyperlink ref="A16" location="Title!A1" display="Return to Title pag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15" customWidth="1"/>
    <col min="2" max="15" width="12.7109375" style="15" customWidth="1"/>
    <col min="16" max="16384" width="9.140625" style="15" customWidth="1"/>
  </cols>
  <sheetData>
    <row r="1" spans="1:7" s="103" customFormat="1" ht="15.75">
      <c r="A1" s="261" t="s">
        <v>353</v>
      </c>
      <c r="B1" s="326"/>
      <c r="C1" s="327"/>
      <c r="D1" s="327"/>
      <c r="E1" s="327"/>
      <c r="F1" s="327"/>
      <c r="G1" s="327"/>
    </row>
    <row r="2" spans="1:7" ht="12.75">
      <c r="A2" s="24"/>
      <c r="B2" s="322"/>
      <c r="C2" s="260"/>
      <c r="D2" s="260"/>
      <c r="E2" s="260"/>
      <c r="F2" s="260"/>
      <c r="G2" s="260"/>
    </row>
    <row r="3" spans="1:9" ht="12.75">
      <c r="A3" s="315"/>
      <c r="B3" s="380" t="s">
        <v>349</v>
      </c>
      <c r="C3" s="380"/>
      <c r="D3" s="380"/>
      <c r="E3" s="380"/>
      <c r="F3" s="380"/>
      <c r="G3" s="380"/>
      <c r="H3" s="380"/>
      <c r="I3" s="380"/>
    </row>
    <row r="4" spans="1:9" ht="27" customHeight="1">
      <c r="A4" s="315"/>
      <c r="B4" s="314" t="s">
        <v>348</v>
      </c>
      <c r="C4" s="314" t="s">
        <v>347</v>
      </c>
      <c r="D4" s="314" t="s">
        <v>346</v>
      </c>
      <c r="E4" s="314" t="s">
        <v>345</v>
      </c>
      <c r="F4" s="314" t="s">
        <v>344</v>
      </c>
      <c r="G4" s="313" t="s">
        <v>343</v>
      </c>
      <c r="H4" s="313" t="s">
        <v>342</v>
      </c>
      <c r="I4" s="312" t="s">
        <v>332</v>
      </c>
    </row>
    <row r="5" spans="1:11" ht="12.75">
      <c r="A5" s="324">
        <v>2005</v>
      </c>
      <c r="B5" s="323">
        <v>4996</v>
      </c>
      <c r="C5" s="323">
        <v>3974</v>
      </c>
      <c r="D5" s="323">
        <v>3731</v>
      </c>
      <c r="E5" s="323">
        <v>3513</v>
      </c>
      <c r="F5" s="323">
        <v>3293</v>
      </c>
      <c r="G5" s="323">
        <v>2961</v>
      </c>
      <c r="H5" s="323">
        <v>2704</v>
      </c>
      <c r="I5" s="323">
        <v>3751</v>
      </c>
      <c r="J5" s="146"/>
      <c r="K5" s="146"/>
    </row>
    <row r="6" spans="1:11" ht="12.75">
      <c r="A6" s="226">
        <v>2006</v>
      </c>
      <c r="B6" s="218">
        <v>4929</v>
      </c>
      <c r="C6" s="218">
        <v>3906</v>
      </c>
      <c r="D6" s="218">
        <v>3669</v>
      </c>
      <c r="E6" s="218">
        <v>3432</v>
      </c>
      <c r="F6" s="218">
        <v>3247</v>
      </c>
      <c r="G6" s="218">
        <v>2896</v>
      </c>
      <c r="H6" s="218">
        <v>2666</v>
      </c>
      <c r="I6" s="218">
        <v>3691</v>
      </c>
      <c r="J6" s="146"/>
      <c r="K6" s="146"/>
    </row>
    <row r="7" spans="1:11" ht="12.75">
      <c r="A7" s="226">
        <v>2007</v>
      </c>
      <c r="B7" s="218">
        <v>4831</v>
      </c>
      <c r="C7" s="218">
        <v>3835</v>
      </c>
      <c r="D7" s="218">
        <v>3603</v>
      </c>
      <c r="E7" s="218">
        <v>3366</v>
      </c>
      <c r="F7" s="218">
        <v>3179</v>
      </c>
      <c r="G7" s="218">
        <v>2857</v>
      </c>
      <c r="H7" s="218">
        <v>2629</v>
      </c>
      <c r="I7" s="218">
        <v>3623</v>
      </c>
      <c r="J7" s="146"/>
      <c r="K7" s="146"/>
    </row>
    <row r="8" spans="1:11" ht="12.75">
      <c r="A8" s="226">
        <v>2008</v>
      </c>
      <c r="B8" s="218">
        <v>4597</v>
      </c>
      <c r="C8" s="218">
        <v>3663</v>
      </c>
      <c r="D8" s="218">
        <v>3455</v>
      </c>
      <c r="E8" s="218">
        <v>3229</v>
      </c>
      <c r="F8" s="218">
        <v>3040</v>
      </c>
      <c r="G8" s="218">
        <v>2758</v>
      </c>
      <c r="H8" s="218">
        <v>2543</v>
      </c>
      <c r="I8" s="218">
        <v>3468</v>
      </c>
      <c r="J8" s="146"/>
      <c r="K8" s="146"/>
    </row>
    <row r="9" spans="1:11" s="45" customFormat="1" ht="12.75">
      <c r="A9" s="226">
        <v>2009</v>
      </c>
      <c r="B9" s="218">
        <v>4567</v>
      </c>
      <c r="C9" s="218">
        <v>3641</v>
      </c>
      <c r="D9" s="218">
        <v>3432</v>
      </c>
      <c r="E9" s="218">
        <v>3204</v>
      </c>
      <c r="F9" s="218">
        <v>3046</v>
      </c>
      <c r="G9" s="218">
        <v>2719</v>
      </c>
      <c r="H9" s="218">
        <v>2515</v>
      </c>
      <c r="I9" s="218">
        <v>3445</v>
      </c>
      <c r="J9" s="146"/>
      <c r="K9" s="146"/>
    </row>
    <row r="10" spans="1:11" ht="12.75">
      <c r="A10" s="226">
        <v>2010</v>
      </c>
      <c r="B10" s="218">
        <v>4567</v>
      </c>
      <c r="C10" s="218">
        <v>3657</v>
      </c>
      <c r="D10" s="218">
        <v>3452</v>
      </c>
      <c r="E10" s="218">
        <v>3215</v>
      </c>
      <c r="F10" s="218">
        <v>3065</v>
      </c>
      <c r="G10" s="218">
        <v>2730</v>
      </c>
      <c r="H10" s="218">
        <v>2531</v>
      </c>
      <c r="I10" s="218">
        <v>3455</v>
      </c>
      <c r="J10" s="146"/>
      <c r="K10" s="146"/>
    </row>
    <row r="11" spans="1:11" s="45" customFormat="1" ht="12.75">
      <c r="A11" s="226">
        <v>2011</v>
      </c>
      <c r="B11" s="218">
        <v>4533.6</v>
      </c>
      <c r="C11" s="218">
        <v>3640.1</v>
      </c>
      <c r="D11" s="218">
        <v>3435.3</v>
      </c>
      <c r="E11" s="218">
        <v>3200.7</v>
      </c>
      <c r="F11" s="218">
        <v>3064.7</v>
      </c>
      <c r="G11" s="218">
        <v>2681</v>
      </c>
      <c r="H11" s="218">
        <v>2511.5</v>
      </c>
      <c r="I11" s="218">
        <v>3430.8</v>
      </c>
      <c r="J11" s="146"/>
      <c r="K11" s="146"/>
    </row>
    <row r="12" spans="1:11" ht="12.75">
      <c r="A12" s="311">
        <v>2012</v>
      </c>
      <c r="B12" s="321">
        <v>4358</v>
      </c>
      <c r="C12" s="319">
        <v>3521.9</v>
      </c>
      <c r="D12" s="319">
        <v>3337.4</v>
      </c>
      <c r="E12" s="319">
        <v>3105.55</v>
      </c>
      <c r="F12" s="319">
        <v>2976.9</v>
      </c>
      <c r="G12" s="320">
        <v>2628.1</v>
      </c>
      <c r="H12" s="320">
        <v>2446</v>
      </c>
      <c r="I12" s="319">
        <v>3326.2</v>
      </c>
      <c r="J12" s="146"/>
      <c r="K12" s="146"/>
    </row>
    <row r="13" spans="1:9" ht="12.75">
      <c r="A13" s="259"/>
      <c r="B13" s="318"/>
      <c r="C13" s="318"/>
      <c r="D13" s="318"/>
      <c r="E13" s="318"/>
      <c r="F13" s="318"/>
      <c r="G13" s="318"/>
      <c r="H13" s="318"/>
      <c r="I13" s="318"/>
    </row>
    <row r="14" spans="1:7" ht="12.75">
      <c r="A14" s="317" t="s">
        <v>352</v>
      </c>
      <c r="B14" s="260"/>
      <c r="C14" s="260"/>
      <c r="D14" s="260"/>
      <c r="E14" s="260"/>
      <c r="F14" s="260"/>
      <c r="G14" s="260"/>
    </row>
    <row r="15" spans="1:7" ht="12.75">
      <c r="A15" s="141"/>
      <c r="B15" s="260"/>
      <c r="C15" s="260"/>
      <c r="D15" s="260"/>
      <c r="E15" s="316"/>
      <c r="F15" s="260"/>
      <c r="G15" s="260"/>
    </row>
    <row r="16" ht="12.75">
      <c r="A16" s="13" t="s">
        <v>22</v>
      </c>
    </row>
  </sheetData>
  <sheetProtection/>
  <mergeCells count="1">
    <mergeCell ref="B3:I3"/>
  </mergeCells>
  <hyperlinks>
    <hyperlink ref="A16" location="Title!A1" display="Return to Title pag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15" customWidth="1"/>
    <col min="2" max="15" width="12.7109375" style="15" customWidth="1"/>
    <col min="16" max="16384" width="9.140625" style="15" customWidth="1"/>
  </cols>
  <sheetData>
    <row r="1" spans="1:7" s="103" customFormat="1" ht="15.75">
      <c r="A1" s="27" t="s">
        <v>360</v>
      </c>
      <c r="B1" s="326"/>
      <c r="C1" s="327"/>
      <c r="D1" s="327"/>
      <c r="E1" s="327"/>
      <c r="F1" s="327"/>
      <c r="G1" s="327"/>
    </row>
    <row r="2" spans="1:7" ht="13.5" thickBot="1">
      <c r="A2" s="24"/>
      <c r="B2" s="322"/>
      <c r="C2" s="260"/>
      <c r="D2" s="260"/>
      <c r="E2" s="260"/>
      <c r="F2" s="260"/>
      <c r="G2" s="260"/>
    </row>
    <row r="3" spans="1:7" ht="13.5" thickTop="1">
      <c r="A3" s="336"/>
      <c r="B3" s="381" t="s">
        <v>349</v>
      </c>
      <c r="C3" s="382"/>
      <c r="D3" s="382"/>
      <c r="E3" s="382"/>
      <c r="F3" s="382"/>
      <c r="G3" s="382"/>
    </row>
    <row r="4" spans="1:7" ht="12.75">
      <c r="A4" s="315"/>
      <c r="B4" s="335" t="s">
        <v>359</v>
      </c>
      <c r="C4" s="335" t="s">
        <v>358</v>
      </c>
      <c r="D4" s="335" t="s">
        <v>357</v>
      </c>
      <c r="E4" s="335" t="s">
        <v>356</v>
      </c>
      <c r="F4" s="335" t="s">
        <v>355</v>
      </c>
      <c r="G4" s="334" t="s">
        <v>332</v>
      </c>
    </row>
    <row r="5" spans="1:7" ht="12.75">
      <c r="A5" s="324">
        <v>2005</v>
      </c>
      <c r="B5" s="333">
        <v>9437</v>
      </c>
      <c r="C5" s="333">
        <v>14349</v>
      </c>
      <c r="D5" s="333">
        <v>18605</v>
      </c>
      <c r="E5" s="333">
        <v>23343</v>
      </c>
      <c r="F5" s="333">
        <v>30205</v>
      </c>
      <c r="G5" s="333">
        <v>17651</v>
      </c>
    </row>
    <row r="6" spans="1:7" ht="12.75">
      <c r="A6" s="226">
        <v>2006</v>
      </c>
      <c r="B6" s="332">
        <v>8752</v>
      </c>
      <c r="C6" s="332">
        <v>13685</v>
      </c>
      <c r="D6" s="332">
        <v>17791</v>
      </c>
      <c r="E6" s="332">
        <v>22904</v>
      </c>
      <c r="F6" s="332">
        <v>29293</v>
      </c>
      <c r="G6" s="332">
        <v>16810</v>
      </c>
    </row>
    <row r="7" spans="1:7" ht="12.75">
      <c r="A7" s="226">
        <v>2007</v>
      </c>
      <c r="B7" s="332">
        <v>8481</v>
      </c>
      <c r="C7" s="332">
        <v>13168</v>
      </c>
      <c r="D7" s="332">
        <v>17081</v>
      </c>
      <c r="E7" s="332">
        <v>22067</v>
      </c>
      <c r="F7" s="332">
        <v>28320</v>
      </c>
      <c r="G7" s="332">
        <v>16169</v>
      </c>
    </row>
    <row r="8" spans="1:7" ht="12.75">
      <c r="A8" s="226">
        <v>2008</v>
      </c>
      <c r="B8" s="332">
        <v>8002</v>
      </c>
      <c r="C8" s="332">
        <v>12566</v>
      </c>
      <c r="D8" s="332">
        <v>16448</v>
      </c>
      <c r="E8" s="332">
        <v>21364</v>
      </c>
      <c r="F8" s="332">
        <v>27789</v>
      </c>
      <c r="G8" s="332">
        <v>15563</v>
      </c>
    </row>
    <row r="9" spans="1:7" s="45" customFormat="1" ht="12.75">
      <c r="A9" s="226">
        <v>2009</v>
      </c>
      <c r="B9" s="332">
        <v>7184</v>
      </c>
      <c r="C9" s="332">
        <v>11402</v>
      </c>
      <c r="D9" s="332">
        <v>14925</v>
      </c>
      <c r="E9" s="332">
        <v>19659</v>
      </c>
      <c r="F9" s="332">
        <v>26027</v>
      </c>
      <c r="G9" s="332">
        <v>14087</v>
      </c>
    </row>
    <row r="10" spans="1:7" ht="12.75">
      <c r="A10" s="226">
        <v>2010</v>
      </c>
      <c r="B10" s="332">
        <v>7169</v>
      </c>
      <c r="C10" s="332">
        <v>11326</v>
      </c>
      <c r="D10" s="332">
        <v>14774</v>
      </c>
      <c r="E10" s="332">
        <v>19523</v>
      </c>
      <c r="F10" s="332">
        <v>26014</v>
      </c>
      <c r="G10" s="332">
        <v>13997</v>
      </c>
    </row>
    <row r="11" spans="1:7" s="45" customFormat="1" ht="12.75">
      <c r="A11" s="226">
        <v>2011</v>
      </c>
      <c r="B11" s="332">
        <v>6550</v>
      </c>
      <c r="C11" s="332">
        <v>10424</v>
      </c>
      <c r="D11" s="332">
        <v>13663</v>
      </c>
      <c r="E11" s="332">
        <v>18135</v>
      </c>
      <c r="F11" s="332">
        <v>24346.5</v>
      </c>
      <c r="G11" s="332">
        <v>12922</v>
      </c>
    </row>
    <row r="12" spans="1:7" ht="12.75">
      <c r="A12" s="311">
        <v>2012</v>
      </c>
      <c r="B12" s="321">
        <v>6475</v>
      </c>
      <c r="C12" s="319">
        <v>10404</v>
      </c>
      <c r="D12" s="319">
        <v>13701</v>
      </c>
      <c r="E12" s="319">
        <v>18322</v>
      </c>
      <c r="F12" s="319">
        <v>24683</v>
      </c>
      <c r="G12" s="319">
        <v>12932</v>
      </c>
    </row>
    <row r="13" spans="1:7" ht="12.75">
      <c r="A13" s="259"/>
      <c r="B13" s="331"/>
      <c r="C13" s="330"/>
      <c r="D13" s="330"/>
      <c r="E13" s="330"/>
      <c r="F13" s="330"/>
      <c r="G13" s="330"/>
    </row>
    <row r="14" spans="1:7" ht="12.75">
      <c r="A14" s="317" t="s">
        <v>354</v>
      </c>
      <c r="B14" s="260"/>
      <c r="C14" s="260"/>
      <c r="D14" s="260"/>
      <c r="E14" s="260"/>
      <c r="F14" s="260"/>
      <c r="G14" s="260"/>
    </row>
    <row r="15" spans="1:7" ht="12.75">
      <c r="A15" s="141"/>
      <c r="B15" s="260"/>
      <c r="C15" s="260"/>
      <c r="D15" s="260"/>
      <c r="E15" s="316"/>
      <c r="F15" s="260"/>
      <c r="G15" s="260"/>
    </row>
    <row r="16" spans="1:15" ht="12.75">
      <c r="A16" s="13" t="s">
        <v>22</v>
      </c>
      <c r="B16" s="316"/>
      <c r="C16" s="316"/>
      <c r="D16" s="316"/>
      <c r="E16" s="316"/>
      <c r="F16" s="316"/>
      <c r="G16" s="316"/>
      <c r="H16" s="260"/>
      <c r="I16" s="260"/>
      <c r="J16" s="260"/>
      <c r="K16" s="260"/>
      <c r="L16" s="260"/>
      <c r="M16" s="260"/>
      <c r="N16" s="260"/>
      <c r="O16" s="260"/>
    </row>
    <row r="17" spans="1:15" ht="12.75">
      <c r="A17" s="259"/>
      <c r="B17" s="260"/>
      <c r="C17" s="260"/>
      <c r="D17" s="260"/>
      <c r="E17" s="316"/>
      <c r="F17" s="260"/>
      <c r="G17" s="260"/>
      <c r="H17" s="260"/>
      <c r="I17" s="260"/>
      <c r="J17" s="260"/>
      <c r="K17" s="260"/>
      <c r="L17" s="260"/>
      <c r="M17" s="260"/>
      <c r="N17" s="260"/>
      <c r="O17" s="260"/>
    </row>
    <row r="18" spans="1:15" ht="12.75">
      <c r="A18" s="259"/>
      <c r="B18" s="329"/>
      <c r="C18" s="329"/>
      <c r="D18" s="329"/>
      <c r="E18" s="329"/>
      <c r="F18" s="329"/>
      <c r="G18" s="329"/>
      <c r="H18" s="260"/>
      <c r="I18" s="260"/>
      <c r="J18" s="260"/>
      <c r="K18" s="260"/>
      <c r="L18" s="260"/>
      <c r="M18" s="260"/>
      <c r="N18" s="260"/>
      <c r="O18" s="260"/>
    </row>
    <row r="19" spans="1:15" ht="12.75">
      <c r="A19" s="259"/>
      <c r="B19" s="260"/>
      <c r="C19" s="260"/>
      <c r="D19" s="325"/>
      <c r="E19" s="325"/>
      <c r="F19" s="325"/>
      <c r="G19" s="260"/>
      <c r="H19" s="260"/>
      <c r="I19" s="260"/>
      <c r="J19" s="260"/>
      <c r="K19" s="260"/>
      <c r="L19" s="260"/>
      <c r="M19" s="260"/>
      <c r="N19" s="260"/>
      <c r="O19" s="260"/>
    </row>
    <row r="20" spans="2:6" ht="12.75">
      <c r="B20" s="328"/>
      <c r="C20" s="328"/>
      <c r="D20" s="325"/>
      <c r="E20" s="325"/>
      <c r="F20" s="325"/>
    </row>
    <row r="21" spans="4:6" ht="12.75">
      <c r="D21" s="325"/>
      <c r="E21" s="325"/>
      <c r="F21" s="325"/>
    </row>
    <row r="22" spans="4:6" ht="12.75">
      <c r="D22" s="325"/>
      <c r="E22" s="325"/>
      <c r="F22" s="325"/>
    </row>
    <row r="23" spans="4:6" ht="12.75">
      <c r="D23" s="325"/>
      <c r="E23" s="325"/>
      <c r="F23" s="325"/>
    </row>
    <row r="24" spans="4:6" ht="12.75">
      <c r="D24" s="325"/>
      <c r="E24" s="325"/>
      <c r="F24" s="325"/>
    </row>
    <row r="25" spans="4:6" ht="12.75">
      <c r="D25" s="325"/>
      <c r="E25" s="325"/>
      <c r="F25" s="325"/>
    </row>
    <row r="26" spans="4:6" ht="12.75">
      <c r="D26" s="325"/>
      <c r="E26" s="325"/>
      <c r="F26" s="325"/>
    </row>
  </sheetData>
  <sheetProtection/>
  <mergeCells count="1">
    <mergeCell ref="B3:G3"/>
  </mergeCells>
  <hyperlinks>
    <hyperlink ref="A16" location="Title!A1" display="Return to Title pag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47" customWidth="1"/>
  </cols>
  <sheetData>
    <row r="1" ht="15">
      <c r="A1" s="337" t="s">
        <v>364</v>
      </c>
    </row>
    <row r="2" spans="1:7" ht="15">
      <c r="A2" s="361"/>
      <c r="B2" s="341"/>
      <c r="C2" s="341"/>
      <c r="D2" s="341"/>
      <c r="E2" s="341"/>
      <c r="F2" s="341"/>
      <c r="G2" s="341"/>
    </row>
    <row r="3" spans="1:7" ht="13.5" thickBot="1">
      <c r="A3" s="345"/>
      <c r="B3" s="341"/>
      <c r="C3" s="341"/>
      <c r="D3" s="341"/>
      <c r="E3" s="341"/>
      <c r="F3" s="341"/>
      <c r="G3" s="360" t="s">
        <v>363</v>
      </c>
    </row>
    <row r="4" spans="1:7" ht="13.5" thickTop="1">
      <c r="A4" s="359"/>
      <c r="B4" s="383" t="s">
        <v>362</v>
      </c>
      <c r="C4" s="383"/>
      <c r="D4" s="383"/>
      <c r="E4" s="383"/>
      <c r="F4" s="383"/>
      <c r="G4" s="383"/>
    </row>
    <row r="5" spans="1:7" ht="12.75">
      <c r="A5" s="358"/>
      <c r="B5" s="357" t="s">
        <v>359</v>
      </c>
      <c r="C5" s="357" t="s">
        <v>358</v>
      </c>
      <c r="D5" s="357" t="s">
        <v>357</v>
      </c>
      <c r="E5" s="357" t="s">
        <v>356</v>
      </c>
      <c r="F5" s="357" t="s">
        <v>355</v>
      </c>
      <c r="G5" s="356" t="s">
        <v>332</v>
      </c>
    </row>
    <row r="6" spans="1:9" ht="12.75">
      <c r="A6" s="355">
        <v>2005</v>
      </c>
      <c r="B6" s="354">
        <v>2269</v>
      </c>
      <c r="C6" s="354">
        <v>3081</v>
      </c>
      <c r="D6" s="354">
        <v>3922</v>
      </c>
      <c r="E6" s="354">
        <v>5078</v>
      </c>
      <c r="F6" s="354">
        <v>6574</v>
      </c>
      <c r="G6" s="354">
        <v>3751</v>
      </c>
      <c r="H6" s="338"/>
      <c r="I6" s="338"/>
    </row>
    <row r="7" spans="1:9" ht="12.75">
      <c r="A7" s="351">
        <v>2006</v>
      </c>
      <c r="B7" s="350">
        <v>2233</v>
      </c>
      <c r="C7" s="350">
        <v>3040</v>
      </c>
      <c r="D7" s="350">
        <v>3866</v>
      </c>
      <c r="E7" s="350">
        <v>5018</v>
      </c>
      <c r="F7" s="350">
        <v>6478</v>
      </c>
      <c r="G7" s="350">
        <v>3691</v>
      </c>
      <c r="H7" s="338"/>
      <c r="I7" s="338"/>
    </row>
    <row r="8" spans="1:9" ht="12.75">
      <c r="A8" s="351">
        <v>2007</v>
      </c>
      <c r="B8" s="350">
        <v>2201</v>
      </c>
      <c r="C8" s="350">
        <v>2989</v>
      </c>
      <c r="D8" s="350">
        <v>3794</v>
      </c>
      <c r="E8" s="350">
        <v>4910</v>
      </c>
      <c r="F8" s="350">
        <v>6361</v>
      </c>
      <c r="G8" s="350">
        <v>3623</v>
      </c>
      <c r="H8" s="338"/>
      <c r="I8" s="338"/>
    </row>
    <row r="9" spans="1:9" ht="12.75">
      <c r="A9" s="351">
        <v>2008</v>
      </c>
      <c r="B9" s="350">
        <v>2125</v>
      </c>
      <c r="C9" s="350">
        <v>2874</v>
      </c>
      <c r="D9" s="350">
        <v>3625</v>
      </c>
      <c r="E9" s="350">
        <v>4667</v>
      </c>
      <c r="F9" s="350">
        <v>6067</v>
      </c>
      <c r="G9" s="350">
        <v>3468</v>
      </c>
      <c r="H9" s="338"/>
      <c r="I9" s="338"/>
    </row>
    <row r="10" spans="1:9" s="353" customFormat="1" ht="12.75">
      <c r="A10" s="351">
        <v>2009</v>
      </c>
      <c r="B10" s="350">
        <v>2103</v>
      </c>
      <c r="C10" s="350">
        <v>2860</v>
      </c>
      <c r="D10" s="350">
        <v>3604</v>
      </c>
      <c r="E10" s="350">
        <v>4631</v>
      </c>
      <c r="F10" s="350">
        <v>6017</v>
      </c>
      <c r="G10" s="350">
        <v>3445</v>
      </c>
      <c r="H10" s="338"/>
      <c r="I10" s="338"/>
    </row>
    <row r="11" spans="1:9" ht="12.75">
      <c r="A11" s="352">
        <v>2010</v>
      </c>
      <c r="B11" s="350">
        <v>2121</v>
      </c>
      <c r="C11" s="350">
        <v>2878</v>
      </c>
      <c r="D11" s="350">
        <v>3617</v>
      </c>
      <c r="E11" s="350">
        <v>4631</v>
      </c>
      <c r="F11" s="350">
        <v>6005</v>
      </c>
      <c r="G11" s="350">
        <v>3455</v>
      </c>
      <c r="H11" s="338"/>
      <c r="I11" s="338"/>
    </row>
    <row r="12" spans="1:9" ht="12.75">
      <c r="A12" s="351">
        <v>2011</v>
      </c>
      <c r="B12" s="350">
        <v>2114.5</v>
      </c>
      <c r="C12" s="350">
        <v>2869.4</v>
      </c>
      <c r="D12" s="350">
        <v>3599.1</v>
      </c>
      <c r="E12" s="350">
        <v>4598</v>
      </c>
      <c r="F12" s="350">
        <v>5976.45</v>
      </c>
      <c r="G12" s="350">
        <v>3430.8</v>
      </c>
      <c r="H12" s="338"/>
      <c r="I12" s="338"/>
    </row>
    <row r="13" spans="1:9" ht="12.75">
      <c r="A13" s="349">
        <v>2012</v>
      </c>
      <c r="B13" s="348">
        <v>2065.7</v>
      </c>
      <c r="C13" s="347">
        <v>2787.7</v>
      </c>
      <c r="D13" s="347">
        <v>3483.8</v>
      </c>
      <c r="E13" s="347">
        <v>4419.4</v>
      </c>
      <c r="F13" s="347">
        <v>5799.6</v>
      </c>
      <c r="G13" s="347">
        <v>3326.2</v>
      </c>
      <c r="H13" s="346"/>
      <c r="I13" s="346"/>
    </row>
    <row r="14" spans="1:7" ht="12.75">
      <c r="A14" s="345"/>
      <c r="B14" s="344"/>
      <c r="C14" s="343"/>
      <c r="D14" s="343"/>
      <c r="E14" s="343"/>
      <c r="F14" s="343"/>
      <c r="G14" s="343"/>
    </row>
    <row r="15" spans="1:7" ht="12.75">
      <c r="A15" s="342" t="s">
        <v>361</v>
      </c>
      <c r="B15" s="341"/>
      <c r="C15" s="341"/>
      <c r="D15" s="341"/>
      <c r="E15" s="341"/>
      <c r="F15" s="341"/>
      <c r="G15" s="341"/>
    </row>
    <row r="16" ht="12.75">
      <c r="A16" s="340"/>
    </row>
    <row r="17" ht="12.75">
      <c r="A17" s="13" t="s">
        <v>22</v>
      </c>
    </row>
    <row r="18" spans="2:7" ht="12.75">
      <c r="B18" s="252"/>
      <c r="C18" s="252"/>
      <c r="D18" s="252"/>
      <c r="E18" s="252"/>
      <c r="F18" s="252"/>
      <c r="G18" s="252"/>
    </row>
    <row r="19" spans="2:7" ht="12.75">
      <c r="B19" s="339"/>
      <c r="C19" s="339"/>
      <c r="D19" s="339"/>
      <c r="E19" s="339"/>
      <c r="F19" s="339"/>
      <c r="G19" s="339"/>
    </row>
    <row r="22" ht="12.75">
      <c r="B22" s="338"/>
    </row>
  </sheetData>
  <sheetProtection/>
  <mergeCells count="1">
    <mergeCell ref="B4:G4"/>
  </mergeCells>
  <hyperlinks>
    <hyperlink ref="A17" location="Title!A1" display="Return to Title page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421875" style="15" customWidth="1"/>
    <col min="3" max="3" width="16.57421875" style="15" customWidth="1"/>
    <col min="4" max="5" width="16.7109375" style="15" customWidth="1"/>
    <col min="6" max="6" width="14.421875" style="15" customWidth="1"/>
    <col min="7" max="7" width="16.57421875" style="15" customWidth="1"/>
    <col min="8" max="8" width="16.7109375" style="15" customWidth="1"/>
    <col min="9" max="16384" width="9.140625" style="15" customWidth="1"/>
  </cols>
  <sheetData>
    <row r="1" ht="15.75">
      <c r="A1" s="27" t="s">
        <v>368</v>
      </c>
    </row>
    <row r="2" ht="15.75">
      <c r="A2" s="27" t="s">
        <v>367</v>
      </c>
    </row>
    <row r="4" spans="1:5" ht="49.5" customHeight="1">
      <c r="A4" s="62"/>
      <c r="B4" s="185" t="s">
        <v>366</v>
      </c>
      <c r="C4" s="185" t="s">
        <v>365</v>
      </c>
      <c r="D4" s="185" t="s">
        <v>206</v>
      </c>
      <c r="E4" s="185"/>
    </row>
    <row r="5" spans="1:5" ht="12.75">
      <c r="A5" s="62">
        <v>1980</v>
      </c>
      <c r="B5" s="23">
        <v>100</v>
      </c>
      <c r="C5" s="23">
        <v>100</v>
      </c>
      <c r="D5" s="23">
        <v>100</v>
      </c>
      <c r="E5" s="23"/>
    </row>
    <row r="6" spans="1:5" ht="12.75">
      <c r="A6" s="62"/>
      <c r="B6" s="23">
        <v>100.50064960579299</v>
      </c>
      <c r="C6" s="23">
        <v>99.7981899800977</v>
      </c>
      <c r="D6" s="23">
        <v>99.30103971621016</v>
      </c>
      <c r="E6" s="23"/>
    </row>
    <row r="7" spans="1:5" ht="12.75">
      <c r="A7" s="62"/>
      <c r="B7" s="23">
        <v>101.73137466992154</v>
      </c>
      <c r="C7" s="23">
        <v>99.04041541744951</v>
      </c>
      <c r="D7" s="23">
        <v>97.35483840535613</v>
      </c>
      <c r="E7" s="23"/>
    </row>
    <row r="8" spans="1:5" ht="12.75">
      <c r="A8" s="62"/>
      <c r="B8" s="23">
        <v>104.17223199964539</v>
      </c>
      <c r="C8" s="23">
        <v>101.14119037721524</v>
      </c>
      <c r="D8" s="23">
        <v>97.09035549661594</v>
      </c>
      <c r="E8" s="23"/>
    </row>
    <row r="9" spans="1:5" ht="12.75">
      <c r="A9" s="62"/>
      <c r="B9" s="23">
        <v>106.727623169231</v>
      </c>
      <c r="C9" s="23">
        <v>101.90360958934335</v>
      </c>
      <c r="D9" s="23">
        <v>95.48007026049993</v>
      </c>
      <c r="E9" s="23"/>
    </row>
    <row r="10" spans="1:5" ht="12.75">
      <c r="A10" s="62">
        <v>1985</v>
      </c>
      <c r="B10" s="23">
        <v>108.84871673380557</v>
      </c>
      <c r="C10" s="23">
        <v>105.55383961560884</v>
      </c>
      <c r="D10" s="23">
        <v>96.97297568858393</v>
      </c>
      <c r="E10" s="23"/>
    </row>
    <row r="11" spans="1:5" ht="12.75">
      <c r="A11" s="62"/>
      <c r="B11" s="23">
        <v>112.03176615677845</v>
      </c>
      <c r="C11" s="23">
        <v>108.62790087389082</v>
      </c>
      <c r="D11" s="23">
        <v>96.9616963119869</v>
      </c>
      <c r="E11" s="23"/>
    </row>
    <row r="12" spans="1:5" ht="12.75">
      <c r="A12" s="62"/>
      <c r="B12" s="23">
        <v>114.92136793972804</v>
      </c>
      <c r="C12" s="23">
        <v>106.93794516062363</v>
      </c>
      <c r="D12" s="23">
        <v>93.05314327332806</v>
      </c>
      <c r="E12" s="23"/>
    </row>
    <row r="13" spans="1:5" ht="12.75">
      <c r="A13" s="62"/>
      <c r="B13" s="23">
        <v>118.78562556320766</v>
      </c>
      <c r="C13" s="23">
        <v>108.14021267849971</v>
      </c>
      <c r="D13" s="23">
        <v>91.03813038468752</v>
      </c>
      <c r="E13" s="23"/>
    </row>
    <row r="14" spans="1:5" ht="12.75">
      <c r="A14" s="62"/>
      <c r="B14" s="23">
        <v>120.75042141838118</v>
      </c>
      <c r="C14" s="23">
        <v>102.97872982770676</v>
      </c>
      <c r="D14" s="23">
        <v>85.28229435398961</v>
      </c>
      <c r="E14" s="23"/>
    </row>
    <row r="15" spans="1:5" ht="12.75">
      <c r="A15" s="62">
        <v>1990</v>
      </c>
      <c r="B15" s="23">
        <v>122.50626071911297</v>
      </c>
      <c r="C15" s="23">
        <v>103.77563556222324</v>
      </c>
      <c r="D15" s="23">
        <v>84.71047516515421</v>
      </c>
      <c r="E15" s="23"/>
    </row>
    <row r="16" spans="1:5" ht="12.75">
      <c r="A16" s="62"/>
      <c r="B16" s="23">
        <v>124.00412565165395</v>
      </c>
      <c r="C16" s="23">
        <v>112.9331425930614</v>
      </c>
      <c r="D16" s="23">
        <v>91.0720849000681</v>
      </c>
      <c r="E16" s="23"/>
    </row>
    <row r="17" spans="1:5" ht="12.75">
      <c r="A17" s="62"/>
      <c r="B17" s="23">
        <v>124.94100541541223</v>
      </c>
      <c r="C17" s="23">
        <v>113.81388425069035</v>
      </c>
      <c r="D17" s="23">
        <v>91.09409986919371</v>
      </c>
      <c r="E17" s="23"/>
    </row>
    <row r="18" spans="1:5" ht="12.75">
      <c r="A18" s="62"/>
      <c r="B18" s="23">
        <v>127.85111394259647</v>
      </c>
      <c r="C18" s="23">
        <v>112.37439126062758</v>
      </c>
      <c r="D18" s="23">
        <v>87.89472988955124</v>
      </c>
      <c r="E18" s="23"/>
    </row>
    <row r="19" spans="1:5" ht="12.75">
      <c r="A19" s="62"/>
      <c r="B19" s="23">
        <v>132.26689791631392</v>
      </c>
      <c r="C19" s="23">
        <v>111.85477110006204</v>
      </c>
      <c r="D19" s="23">
        <v>84.56747142496168</v>
      </c>
      <c r="E19" s="23"/>
    </row>
    <row r="20" spans="1:5" ht="12.75">
      <c r="A20" s="62">
        <v>1995</v>
      </c>
      <c r="B20" s="23">
        <v>135.83216253745974</v>
      </c>
      <c r="C20" s="23">
        <v>115.2267866224806</v>
      </c>
      <c r="D20" s="23">
        <v>84.8302673460738</v>
      </c>
      <c r="E20" s="23"/>
    </row>
    <row r="21" spans="1:5" ht="12.75">
      <c r="A21" s="62"/>
      <c r="B21" s="23">
        <v>139.64906013378035</v>
      </c>
      <c r="C21" s="23">
        <v>120.06927926785653</v>
      </c>
      <c r="D21" s="23">
        <v>85.97929635389822</v>
      </c>
      <c r="E21" s="23"/>
    </row>
    <row r="22" spans="1:5" ht="12.75">
      <c r="A22" s="62"/>
      <c r="B22" s="23">
        <v>143.40748359563705</v>
      </c>
      <c r="C22" s="23">
        <v>116.82542242552196</v>
      </c>
      <c r="D22" s="23">
        <v>81.46396512676567</v>
      </c>
      <c r="E22" s="23"/>
    </row>
    <row r="23" spans="1:5" ht="12.75">
      <c r="A23" s="62"/>
      <c r="B23" s="23">
        <v>149.0272102159034</v>
      </c>
      <c r="C23" s="23">
        <v>116.99797086598224</v>
      </c>
      <c r="D23" s="23">
        <v>78.50779109162764</v>
      </c>
      <c r="E23" s="23"/>
    </row>
    <row r="24" spans="1:5" ht="12.75">
      <c r="A24" s="62"/>
      <c r="B24" s="23">
        <v>152.27750963056923</v>
      </c>
      <c r="C24" s="23">
        <v>116.41441829313256</v>
      </c>
      <c r="D24" s="23">
        <v>76.44885878128568</v>
      </c>
      <c r="E24" s="23"/>
    </row>
    <row r="25" spans="1:5" ht="12.75">
      <c r="A25" s="62">
        <v>2000</v>
      </c>
      <c r="B25" s="23">
        <v>158.0790649399365</v>
      </c>
      <c r="C25" s="23">
        <v>118.03607373306575</v>
      </c>
      <c r="D25" s="23">
        <v>74.6690105852502</v>
      </c>
      <c r="E25" s="23"/>
    </row>
    <row r="26" spans="1:5" ht="12.75">
      <c r="A26" s="62"/>
      <c r="B26" s="23">
        <v>162.3027876640119</v>
      </c>
      <c r="C26" s="23">
        <v>121.23486978841261</v>
      </c>
      <c r="D26" s="23">
        <v>74.69672673730332</v>
      </c>
      <c r="E26" s="23"/>
    </row>
    <row r="27" spans="1:5" ht="12.75">
      <c r="A27" s="62"/>
      <c r="B27" s="23">
        <v>166.6452495811336</v>
      </c>
      <c r="C27" s="23">
        <v>106.63812401646781</v>
      </c>
      <c r="D27" s="23">
        <v>63.991097426722334</v>
      </c>
      <c r="E27" s="23"/>
    </row>
    <row r="28" spans="1:5" ht="12.75">
      <c r="A28" s="62"/>
      <c r="B28" s="23">
        <v>175.09180225339693</v>
      </c>
      <c r="C28" s="23">
        <v>107.20236864799816</v>
      </c>
      <c r="D28" s="23">
        <v>61.22637797334018</v>
      </c>
      <c r="E28" s="23"/>
    </row>
    <row r="29" spans="1:5" ht="12.75">
      <c r="A29" s="62"/>
      <c r="B29" s="23">
        <v>180.90139254575232</v>
      </c>
      <c r="C29" s="23">
        <v>112.69557301774093</v>
      </c>
      <c r="D29" s="23">
        <v>62.29668629512553</v>
      </c>
      <c r="E29" s="23"/>
    </row>
    <row r="30" spans="1:5" ht="12.75">
      <c r="A30" s="62">
        <v>2005</v>
      </c>
      <c r="B30" s="23">
        <v>189.99371977668844</v>
      </c>
      <c r="C30" s="23">
        <v>114.76694011036562</v>
      </c>
      <c r="D30" s="23">
        <v>60.405649326334796</v>
      </c>
      <c r="E30" s="23"/>
    </row>
    <row r="31" spans="1:5" ht="12.75">
      <c r="A31" s="62"/>
      <c r="B31" s="23">
        <v>197.03801912154785</v>
      </c>
      <c r="C31" s="23">
        <v>108.02512308828301</v>
      </c>
      <c r="D31" s="23">
        <v>54.824507254939974</v>
      </c>
      <c r="E31" s="23"/>
    </row>
    <row r="32" spans="1:5" ht="12.75">
      <c r="A32" s="62"/>
      <c r="B32" s="23">
        <v>205.14978083597384</v>
      </c>
      <c r="C32" s="23">
        <v>105.13634959027425</v>
      </c>
      <c r="D32" s="23">
        <v>51.24858001887672</v>
      </c>
      <c r="E32" s="23"/>
    </row>
    <row r="33" spans="1:5" ht="12.75">
      <c r="A33" s="62"/>
      <c r="B33" s="23">
        <v>205.3036358805977</v>
      </c>
      <c r="C33" s="23">
        <v>122.45276151521853</v>
      </c>
      <c r="D33" s="23">
        <v>59.644711595091124</v>
      </c>
      <c r="E33" s="23"/>
    </row>
    <row r="34" spans="1:5" ht="12.75">
      <c r="A34" s="62"/>
      <c r="B34" s="23">
        <v>198.39474087868584</v>
      </c>
      <c r="C34" s="23">
        <v>109.41105795608199</v>
      </c>
      <c r="D34" s="23">
        <v>55.14816444806091</v>
      </c>
      <c r="E34" s="23"/>
    </row>
    <row r="35" spans="1:5" ht="12.75">
      <c r="A35" s="62">
        <v>2010</v>
      </c>
      <c r="B35" s="23">
        <v>199.38661488977183</v>
      </c>
      <c r="C35" s="23">
        <v>114.27085398511393</v>
      </c>
      <c r="D35" s="23">
        <v>57.31119616444013</v>
      </c>
      <c r="E35" s="23"/>
    </row>
    <row r="36" spans="1:5" ht="12.75">
      <c r="A36" s="62"/>
      <c r="B36" s="23">
        <v>202.34348862939092</v>
      </c>
      <c r="C36" s="23">
        <v>111.8887904124877</v>
      </c>
      <c r="D36" s="23">
        <v>55.29646205587639</v>
      </c>
      <c r="E36" s="23"/>
    </row>
    <row r="37" spans="1:8" ht="12.75">
      <c r="A37" s="62"/>
      <c r="B37" s="23">
        <v>205.4438016949456</v>
      </c>
      <c r="C37" s="23">
        <v>113.09202258979639</v>
      </c>
      <c r="D37" s="23">
        <v>55.04766834373603</v>
      </c>
      <c r="E37" s="23"/>
      <c r="F37" s="19"/>
      <c r="G37" s="23"/>
      <c r="H37" s="23"/>
    </row>
    <row r="38" spans="1:8" ht="12.75">
      <c r="A38" s="62">
        <v>2013</v>
      </c>
      <c r="B38" s="23">
        <v>211.8688829914411</v>
      </c>
      <c r="C38" s="23">
        <v>116.60920666923433</v>
      </c>
      <c r="D38" s="23">
        <v>55.038382712361305</v>
      </c>
      <c r="E38" s="23"/>
      <c r="F38" s="19"/>
      <c r="G38" s="23"/>
      <c r="H38" s="23"/>
    </row>
    <row r="39" spans="1:5" ht="12.75">
      <c r="A39" s="24"/>
      <c r="B39" s="23"/>
      <c r="C39" s="23"/>
      <c r="D39" s="23"/>
      <c r="E39" s="23"/>
    </row>
    <row r="40" ht="12.75">
      <c r="A40" s="141" t="s">
        <v>369</v>
      </c>
    </row>
    <row r="42" spans="1:5" ht="12.75">
      <c r="A42" s="13" t="s">
        <v>22</v>
      </c>
      <c r="D42" s="19"/>
      <c r="E42" s="19"/>
    </row>
    <row r="44" spans="2:4" ht="12.75">
      <c r="B44" s="23"/>
      <c r="C44" s="23"/>
      <c r="D44" s="23"/>
    </row>
    <row r="45" spans="2:4" ht="12.75">
      <c r="B45" s="23"/>
      <c r="C45" s="23"/>
      <c r="D45" s="23"/>
    </row>
    <row r="46" spans="2:4" ht="12.75">
      <c r="B46" s="23"/>
      <c r="C46" s="23"/>
      <c r="D46" s="23"/>
    </row>
    <row r="47" spans="2:4" ht="12.75">
      <c r="B47" s="23"/>
      <c r="C47" s="23"/>
      <c r="D47" s="23"/>
    </row>
    <row r="48" spans="2:4" ht="12.75">
      <c r="B48" s="23"/>
      <c r="C48" s="23"/>
      <c r="D48" s="23"/>
    </row>
    <row r="49" spans="2:4" ht="12.75">
      <c r="B49" s="23"/>
      <c r="C49" s="23"/>
      <c r="D49" s="23"/>
    </row>
    <row r="50" spans="2:4" ht="12.75">
      <c r="B50" s="23"/>
      <c r="C50" s="23"/>
      <c r="D50" s="23"/>
    </row>
    <row r="51" spans="2:4" ht="12.75">
      <c r="B51" s="23"/>
      <c r="C51" s="23"/>
      <c r="D51" s="23"/>
    </row>
    <row r="52" spans="2:4" ht="12.75">
      <c r="B52" s="23"/>
      <c r="C52" s="23"/>
      <c r="D52" s="23"/>
    </row>
    <row r="53" spans="2:4" ht="12.75">
      <c r="B53" s="23"/>
      <c r="C53" s="23"/>
      <c r="D53" s="23"/>
    </row>
    <row r="54" spans="2:4" ht="12.75">
      <c r="B54" s="23"/>
      <c r="C54" s="23"/>
      <c r="D54" s="23"/>
    </row>
    <row r="55" spans="2:4" ht="12.75">
      <c r="B55" s="23"/>
      <c r="C55" s="23"/>
      <c r="D55" s="23"/>
    </row>
    <row r="56" spans="2:4" ht="12.75">
      <c r="B56" s="23"/>
      <c r="C56" s="23"/>
      <c r="D56" s="23"/>
    </row>
    <row r="57" spans="2:4" ht="12.75">
      <c r="B57" s="23"/>
      <c r="C57" s="23"/>
      <c r="D57" s="23"/>
    </row>
    <row r="58" spans="2:4" ht="12.75">
      <c r="B58" s="23"/>
      <c r="C58" s="23"/>
      <c r="D58" s="23"/>
    </row>
    <row r="59" spans="2:4" ht="12.75">
      <c r="B59" s="23"/>
      <c r="C59" s="23"/>
      <c r="D59" s="23"/>
    </row>
    <row r="60" spans="2:4" ht="12.75">
      <c r="B60" s="23"/>
      <c r="C60" s="23"/>
      <c r="D60" s="23"/>
    </row>
    <row r="61" spans="2:4" ht="12.75">
      <c r="B61" s="23"/>
      <c r="C61" s="23"/>
      <c r="D61" s="23"/>
    </row>
    <row r="62" spans="2:4" ht="12.75">
      <c r="B62" s="23"/>
      <c r="C62" s="23"/>
      <c r="D62" s="23"/>
    </row>
    <row r="63" spans="2:4" ht="12.75">
      <c r="B63" s="23"/>
      <c r="C63" s="23"/>
      <c r="D63" s="23"/>
    </row>
    <row r="64" spans="2:4" ht="12.75">
      <c r="B64" s="23"/>
      <c r="C64" s="23"/>
      <c r="D64" s="23"/>
    </row>
    <row r="65" spans="2:4" ht="12.75">
      <c r="B65" s="23"/>
      <c r="C65" s="23"/>
      <c r="D65" s="23"/>
    </row>
    <row r="66" spans="2:4" ht="12.75">
      <c r="B66" s="23"/>
      <c r="C66" s="23"/>
      <c r="D66" s="23"/>
    </row>
    <row r="67" spans="2:4" ht="12.75">
      <c r="B67" s="23"/>
      <c r="C67" s="23"/>
      <c r="D67" s="23"/>
    </row>
    <row r="68" spans="2:4" ht="12.75">
      <c r="B68" s="23"/>
      <c r="C68" s="23"/>
      <c r="D68" s="23"/>
    </row>
    <row r="69" spans="2:4" ht="12.75">
      <c r="B69" s="23"/>
      <c r="C69" s="23"/>
      <c r="D69" s="23"/>
    </row>
    <row r="70" spans="2:4" ht="12.75">
      <c r="B70" s="23"/>
      <c r="C70" s="23"/>
      <c r="D70" s="23"/>
    </row>
    <row r="71" spans="2:4" ht="12.75">
      <c r="B71" s="23"/>
      <c r="C71" s="23"/>
      <c r="D71" s="23"/>
    </row>
    <row r="72" spans="2:4" ht="12.75">
      <c r="B72" s="23"/>
      <c r="C72" s="23"/>
      <c r="D72" s="23"/>
    </row>
    <row r="73" spans="2:4" ht="12.75">
      <c r="B73" s="23"/>
      <c r="C73" s="23"/>
      <c r="D73" s="23"/>
    </row>
    <row r="74" spans="2:4" ht="12.75">
      <c r="B74" s="23"/>
      <c r="C74" s="23"/>
      <c r="D74" s="23"/>
    </row>
  </sheetData>
  <sheetProtection/>
  <hyperlinks>
    <hyperlink ref="A42" location="Title!A1" display="Return to Title page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2.140625" style="15" customWidth="1"/>
    <col min="3" max="3" width="12.57421875" style="15" customWidth="1"/>
    <col min="4" max="4" width="16.421875" style="15" customWidth="1"/>
    <col min="5" max="5" width="9.140625" style="15" customWidth="1"/>
    <col min="6" max="6" width="17.140625" style="15" customWidth="1"/>
    <col min="7" max="7" width="9.57421875" style="15" bestFit="1" customWidth="1"/>
    <col min="8" max="16384" width="9.140625" style="15" customWidth="1"/>
  </cols>
  <sheetData>
    <row r="1" spans="1:9" ht="15.75">
      <c r="A1" s="27" t="s">
        <v>373</v>
      </c>
      <c r="F1" s="45"/>
      <c r="G1" s="45"/>
      <c r="H1" s="45"/>
      <c r="I1" s="45"/>
    </row>
    <row r="2" spans="1:9" ht="15.75">
      <c r="A2" s="27" t="s">
        <v>372</v>
      </c>
      <c r="F2" s="45"/>
      <c r="G2" s="45"/>
      <c r="H2" s="45"/>
      <c r="I2" s="45"/>
    </row>
    <row r="3" spans="6:9" ht="12.75">
      <c r="F3" s="45"/>
      <c r="G3" s="45"/>
      <c r="H3" s="45"/>
      <c r="I3" s="45"/>
    </row>
    <row r="4" spans="2:9" ht="38.25">
      <c r="B4" s="185" t="s">
        <v>371</v>
      </c>
      <c r="C4" s="185" t="s">
        <v>370</v>
      </c>
      <c r="D4" s="185" t="s">
        <v>206</v>
      </c>
      <c r="F4" s="365"/>
      <c r="G4" s="364"/>
      <c r="H4" s="364"/>
      <c r="I4" s="45"/>
    </row>
    <row r="5" spans="1:9" ht="12.75">
      <c r="A5" s="24">
        <v>1980</v>
      </c>
      <c r="B5" s="22">
        <v>100</v>
      </c>
      <c r="C5" s="22">
        <v>100</v>
      </c>
      <c r="D5" s="22">
        <v>100</v>
      </c>
      <c r="F5" s="363"/>
      <c r="G5" s="362"/>
      <c r="H5" s="362"/>
      <c r="I5" s="45"/>
    </row>
    <row r="6" spans="2:9" ht="12.75">
      <c r="B6" s="22">
        <v>100.84084262848893</v>
      </c>
      <c r="C6" s="22">
        <v>98.88888908718812</v>
      </c>
      <c r="D6" s="22">
        <v>98.06432246060052</v>
      </c>
      <c r="F6" s="363"/>
      <c r="G6" s="362"/>
      <c r="H6" s="362"/>
      <c r="I6" s="45"/>
    </row>
    <row r="7" spans="2:9" ht="12.75">
      <c r="B7" s="22">
        <v>100.9613882088564</v>
      </c>
      <c r="C7" s="22">
        <v>97.11593926872762</v>
      </c>
      <c r="D7" s="22">
        <v>96.19116871474293</v>
      </c>
      <c r="F7" s="363"/>
      <c r="G7" s="362"/>
      <c r="H7" s="362"/>
      <c r="I7" s="45"/>
    </row>
    <row r="8" spans="2:9" ht="12.75">
      <c r="B8" s="22">
        <v>101.76353719426443</v>
      </c>
      <c r="C8" s="22">
        <v>98.68763035461178</v>
      </c>
      <c r="D8" s="22">
        <v>96.97739787309001</v>
      </c>
      <c r="F8" s="363"/>
      <c r="G8" s="362"/>
      <c r="H8" s="362"/>
      <c r="I8" s="45"/>
    </row>
    <row r="9" spans="2:9" ht="12.75">
      <c r="B9" s="22">
        <v>101.77469882207623</v>
      </c>
      <c r="C9" s="22">
        <v>98.69210361566734</v>
      </c>
      <c r="D9" s="22">
        <v>96.97115762356819</v>
      </c>
      <c r="F9" s="363"/>
      <c r="G9" s="362"/>
      <c r="H9" s="362"/>
      <c r="I9" s="45"/>
    </row>
    <row r="10" spans="1:9" ht="12.75">
      <c r="A10" s="24">
        <v>1985</v>
      </c>
      <c r="B10" s="22">
        <v>102.05597184293357</v>
      </c>
      <c r="C10" s="22">
        <v>99.89755969714878</v>
      </c>
      <c r="D10" s="22">
        <v>97.88507021509074</v>
      </c>
      <c r="F10" s="363"/>
      <c r="G10" s="362"/>
      <c r="H10" s="362"/>
      <c r="I10" s="45"/>
    </row>
    <row r="11" spans="2:9" ht="12.75">
      <c r="B11" s="22">
        <v>102.84919152609217</v>
      </c>
      <c r="C11" s="22">
        <v>100.0118517381501</v>
      </c>
      <c r="D11" s="22">
        <v>97.24126194300491</v>
      </c>
      <c r="F11" s="363"/>
      <c r="G11" s="362"/>
      <c r="H11" s="362"/>
      <c r="I11" s="45"/>
    </row>
    <row r="12" spans="2:9" ht="12.75">
      <c r="B12" s="22">
        <v>102.79859214667869</v>
      </c>
      <c r="C12" s="22">
        <v>96.10051133652651</v>
      </c>
      <c r="D12" s="22">
        <v>93.48426795515353</v>
      </c>
      <c r="F12" s="363"/>
      <c r="G12" s="362"/>
      <c r="H12" s="362"/>
      <c r="I12" s="45"/>
    </row>
    <row r="13" spans="2:9" ht="12.75">
      <c r="B13" s="22">
        <v>103.75030694476486</v>
      </c>
      <c r="C13" s="22">
        <v>93.19068805517163</v>
      </c>
      <c r="D13" s="22">
        <v>89.82208419372193</v>
      </c>
      <c r="F13" s="363"/>
      <c r="G13" s="362"/>
      <c r="H13" s="362"/>
      <c r="I13" s="45"/>
    </row>
    <row r="14" spans="2:9" ht="12.75">
      <c r="B14" s="22">
        <v>104.75857399043078</v>
      </c>
      <c r="C14" s="22">
        <v>84.35518544941793</v>
      </c>
      <c r="D14" s="22">
        <v>80.52341897773769</v>
      </c>
      <c r="F14" s="185"/>
      <c r="G14" s="362"/>
      <c r="H14" s="362"/>
      <c r="I14" s="45"/>
    </row>
    <row r="15" spans="1:9" ht="12.75">
      <c r="A15" s="24">
        <v>1990</v>
      </c>
      <c r="B15" s="22">
        <v>106.20884149744403</v>
      </c>
      <c r="C15" s="22">
        <v>84.65055109997878</v>
      </c>
      <c r="D15" s="22">
        <v>79.70198140426562</v>
      </c>
      <c r="F15" s="22"/>
      <c r="G15" s="362"/>
      <c r="H15" s="362"/>
      <c r="I15" s="45"/>
    </row>
    <row r="16" spans="2:9" ht="12.75">
      <c r="B16" s="22">
        <v>110.39742836095219</v>
      </c>
      <c r="C16" s="22">
        <v>91.44233212801988</v>
      </c>
      <c r="D16" s="22">
        <v>82.83012882242394</v>
      </c>
      <c r="F16" s="22"/>
      <c r="G16" s="362"/>
      <c r="H16" s="362"/>
      <c r="I16" s="45"/>
    </row>
    <row r="17" spans="2:9" ht="12.75">
      <c r="B17" s="22">
        <v>112.21751780279638</v>
      </c>
      <c r="C17" s="22">
        <v>97.85285262102748</v>
      </c>
      <c r="D17" s="22">
        <v>87.19926668934843</v>
      </c>
      <c r="F17" s="22"/>
      <c r="G17" s="362"/>
      <c r="H17" s="362"/>
      <c r="I17" s="45"/>
    </row>
    <row r="18" spans="2:9" ht="12.75">
      <c r="B18" s="22">
        <v>113.10151872549096</v>
      </c>
      <c r="C18" s="22">
        <v>91.13308559562738</v>
      </c>
      <c r="D18" s="22">
        <v>80.57635885227745</v>
      </c>
      <c r="F18" s="22"/>
      <c r="G18" s="362"/>
      <c r="H18" s="362"/>
      <c r="I18" s="45"/>
    </row>
    <row r="19" spans="2:9" ht="12.75">
      <c r="B19" s="22">
        <v>114.75418375015816</v>
      </c>
      <c r="C19" s="22">
        <v>92.5243142761636</v>
      </c>
      <c r="D19" s="22">
        <v>80.62827101590192</v>
      </c>
      <c r="F19" s="22"/>
      <c r="G19" s="362"/>
      <c r="H19" s="362"/>
      <c r="I19" s="45"/>
    </row>
    <row r="20" spans="1:9" ht="12.75">
      <c r="A20" s="24">
        <v>1995</v>
      </c>
      <c r="B20" s="22">
        <v>116.31234699268545</v>
      </c>
      <c r="C20" s="22">
        <v>95.62635459675337</v>
      </c>
      <c r="D20" s="22">
        <v>82.21513628537393</v>
      </c>
      <c r="F20" s="22"/>
      <c r="G20" s="362"/>
      <c r="H20" s="362"/>
      <c r="I20" s="45"/>
    </row>
    <row r="21" spans="2:9" ht="12.75">
      <c r="B21" s="22">
        <v>117.252156054439</v>
      </c>
      <c r="C21" s="22">
        <v>98.51654699164662</v>
      </c>
      <c r="D21" s="22">
        <v>84.02109633353469</v>
      </c>
      <c r="F21" s="22"/>
      <c r="G21" s="362"/>
      <c r="H21" s="362"/>
      <c r="I21" s="45"/>
    </row>
    <row r="22" spans="2:9" ht="12.75">
      <c r="B22" s="22">
        <v>117.04231745157716</v>
      </c>
      <c r="C22" s="22">
        <v>94.29729310619207</v>
      </c>
      <c r="D22" s="22">
        <v>80.56683698629328</v>
      </c>
      <c r="F22" s="22"/>
      <c r="G22" s="362"/>
      <c r="H22" s="362"/>
      <c r="I22" s="45"/>
    </row>
    <row r="23" spans="2:9" ht="12.75">
      <c r="B23" s="22">
        <v>118.68791337484541</v>
      </c>
      <c r="C23" s="22">
        <v>91.20490691648116</v>
      </c>
      <c r="D23" s="22">
        <v>76.84430901437605</v>
      </c>
      <c r="F23" s="22"/>
      <c r="G23" s="362"/>
      <c r="H23" s="362"/>
      <c r="I23" s="45"/>
    </row>
    <row r="24" spans="2:9" ht="12.75">
      <c r="B24" s="22">
        <v>120.95090459400073</v>
      </c>
      <c r="C24" s="22">
        <v>92.0418674479417</v>
      </c>
      <c r="D24" s="22">
        <v>76.09853581244488</v>
      </c>
      <c r="F24" s="22"/>
      <c r="G24" s="362"/>
      <c r="H24" s="362"/>
      <c r="I24" s="45"/>
    </row>
    <row r="25" spans="1:9" ht="12.75">
      <c r="A25" s="24">
        <v>2000</v>
      </c>
      <c r="B25" s="22">
        <v>124.78113002579248</v>
      </c>
      <c r="C25" s="22">
        <v>90.6346699229448</v>
      </c>
      <c r="D25" s="22">
        <v>72.63491675721356</v>
      </c>
      <c r="F25" s="22"/>
      <c r="G25" s="362"/>
      <c r="H25" s="362"/>
      <c r="I25" s="45"/>
    </row>
    <row r="26" spans="2:9" ht="12.75">
      <c r="B26" s="22">
        <v>126.26446180078273</v>
      </c>
      <c r="C26" s="22">
        <v>90.13797840916394</v>
      </c>
      <c r="D26" s="22">
        <v>71.38824109620144</v>
      </c>
      <c r="F26" s="22"/>
      <c r="G26" s="362"/>
      <c r="H26" s="362"/>
      <c r="I26" s="45"/>
    </row>
    <row r="27" spans="2:9" ht="12.75">
      <c r="B27" s="22">
        <v>130.08281424611508</v>
      </c>
      <c r="C27" s="22">
        <v>78.6773342696394</v>
      </c>
      <c r="D27" s="22">
        <v>60.48249703514475</v>
      </c>
      <c r="F27" s="22"/>
      <c r="G27" s="362"/>
      <c r="H27" s="362"/>
      <c r="I27" s="45"/>
    </row>
    <row r="28" spans="2:9" ht="12.75">
      <c r="B28" s="22">
        <v>135.58554770381633</v>
      </c>
      <c r="C28" s="22">
        <v>75.16329605646479</v>
      </c>
      <c r="D28" s="22">
        <v>55.436067729473194</v>
      </c>
      <c r="F28" s="22"/>
      <c r="G28" s="362"/>
      <c r="H28" s="362"/>
      <c r="I28" s="45"/>
    </row>
    <row r="29" spans="2:9" ht="12.75">
      <c r="B29" s="22">
        <v>138.9630165852909</v>
      </c>
      <c r="C29" s="22">
        <v>80.48695641250735</v>
      </c>
      <c r="D29" s="22">
        <v>57.919695750924596</v>
      </c>
      <c r="F29" s="22"/>
      <c r="G29" s="362"/>
      <c r="H29" s="362"/>
      <c r="I29" s="45"/>
    </row>
    <row r="30" spans="1:9" ht="12.75">
      <c r="A30" s="24">
        <v>2005</v>
      </c>
      <c r="B30" s="22">
        <v>145.9395834288148</v>
      </c>
      <c r="C30" s="22">
        <v>79.52663278705498</v>
      </c>
      <c r="D30" s="22">
        <v>54.49284623033462</v>
      </c>
      <c r="F30" s="22"/>
      <c r="G30" s="362"/>
      <c r="H30" s="362"/>
      <c r="I30" s="45"/>
    </row>
    <row r="31" spans="2:9" ht="12.75">
      <c r="B31" s="22">
        <v>147.02160826147846</v>
      </c>
      <c r="C31" s="22">
        <v>74.18055514335045</v>
      </c>
      <c r="D31" s="22">
        <v>50.45554597078007</v>
      </c>
      <c r="F31" s="22"/>
      <c r="G31" s="362"/>
      <c r="H31" s="362"/>
      <c r="I31" s="45"/>
    </row>
    <row r="32" spans="2:9" ht="12.75">
      <c r="B32" s="22">
        <v>147.87725481898352</v>
      </c>
      <c r="C32" s="22">
        <v>71.09806667946982</v>
      </c>
      <c r="D32" s="22">
        <v>48.07910910065307</v>
      </c>
      <c r="F32" s="22"/>
      <c r="G32" s="362"/>
      <c r="H32" s="362"/>
      <c r="I32" s="45"/>
    </row>
    <row r="33" spans="2:9" ht="12.75">
      <c r="B33" s="22">
        <v>149.0400159595708</v>
      </c>
      <c r="C33" s="22">
        <v>78.39000489871056</v>
      </c>
      <c r="D33" s="22">
        <v>52.59661601215539</v>
      </c>
      <c r="F33" s="22"/>
      <c r="G33" s="362"/>
      <c r="H33" s="362"/>
      <c r="I33" s="45"/>
    </row>
    <row r="34" spans="2:9" ht="12.75">
      <c r="B34" s="22">
        <v>150.70619172603529</v>
      </c>
      <c r="C34" s="22">
        <v>69.13409801987981</v>
      </c>
      <c r="D34" s="22">
        <v>45.87342910605612</v>
      </c>
      <c r="F34" s="22"/>
      <c r="G34" s="45"/>
      <c r="H34" s="45"/>
      <c r="I34" s="45"/>
    </row>
    <row r="35" spans="1:9" ht="12.75">
      <c r="A35" s="24">
        <v>2010</v>
      </c>
      <c r="B35" s="22">
        <v>151.1826942492712</v>
      </c>
      <c r="C35" s="22">
        <v>71.36540690626646</v>
      </c>
      <c r="D35" s="22">
        <v>47.204746059491846</v>
      </c>
      <c r="F35" s="22"/>
      <c r="G35" s="45"/>
      <c r="H35" s="45"/>
      <c r="I35" s="45"/>
    </row>
    <row r="36" spans="2:6" ht="12.75">
      <c r="B36" s="22">
        <v>151.35287372185547</v>
      </c>
      <c r="C36" s="22">
        <v>68.73738832991634</v>
      </c>
      <c r="D36" s="22">
        <v>45.41531762141269</v>
      </c>
      <c r="F36" s="45"/>
    </row>
    <row r="37" spans="2:6" ht="12.75">
      <c r="B37" s="22">
        <v>153.575496787049</v>
      </c>
      <c r="C37" s="22">
        <v>69.02936520083558</v>
      </c>
      <c r="D37" s="22">
        <v>44.948163375667384</v>
      </c>
      <c r="F37" s="45"/>
    </row>
    <row r="38" spans="1:6" ht="12.75">
      <c r="A38" s="24">
        <v>2013</v>
      </c>
      <c r="B38" s="22">
        <v>153.94593396458123</v>
      </c>
      <c r="C38" s="22">
        <v>69.7966569676919</v>
      </c>
      <c r="D38" s="22">
        <v>45.33842185383748</v>
      </c>
      <c r="F38" s="45"/>
    </row>
    <row r="39" spans="2:6" ht="12.75">
      <c r="B39" s="22">
        <v>-53.94593396458123</v>
      </c>
      <c r="C39" s="22">
        <v>30.203343032308098</v>
      </c>
      <c r="D39" s="22">
        <v>54.66157814616252</v>
      </c>
      <c r="F39" s="45"/>
    </row>
    <row r="40" spans="1:9" ht="57" customHeight="1">
      <c r="A40" s="373" t="s">
        <v>374</v>
      </c>
      <c r="B40" s="384"/>
      <c r="C40" s="384"/>
      <c r="D40" s="384"/>
      <c r="F40" s="45"/>
      <c r="G40" s="45"/>
      <c r="H40" s="45"/>
      <c r="I40" s="45"/>
    </row>
    <row r="41" spans="6:9" ht="12.75">
      <c r="F41" s="45"/>
      <c r="G41" s="45"/>
      <c r="H41" s="45"/>
      <c r="I41" s="45"/>
    </row>
    <row r="42" spans="1:9" ht="12.75">
      <c r="A42" s="13" t="s">
        <v>22</v>
      </c>
      <c r="F42" s="45"/>
      <c r="G42" s="45"/>
      <c r="H42" s="45"/>
      <c r="I42" s="45"/>
    </row>
    <row r="43" spans="1:9" ht="12.75">
      <c r="A43" s="15"/>
      <c r="F43" s="45"/>
      <c r="G43" s="45"/>
      <c r="H43" s="45"/>
      <c r="I43" s="45"/>
    </row>
    <row r="44" spans="1:9" ht="12.75">
      <c r="A44" s="15"/>
      <c r="B44" s="22"/>
      <c r="C44" s="22"/>
      <c r="D44" s="22"/>
      <c r="F44" s="45"/>
      <c r="G44" s="45"/>
      <c r="H44" s="45"/>
      <c r="I44" s="45"/>
    </row>
    <row r="45" spans="1:9" ht="12.75">
      <c r="A45" s="17"/>
      <c r="B45" s="22"/>
      <c r="C45" s="22"/>
      <c r="D45" s="22"/>
      <c r="F45" s="45"/>
      <c r="G45" s="45"/>
      <c r="H45" s="45"/>
      <c r="I45" s="45"/>
    </row>
    <row r="46" spans="2:9" ht="12.75">
      <c r="B46" s="22"/>
      <c r="C46" s="22"/>
      <c r="D46" s="22"/>
      <c r="F46" s="45"/>
      <c r="G46" s="45"/>
      <c r="H46" s="45"/>
      <c r="I46" s="45"/>
    </row>
    <row r="47" spans="2:9" ht="12.75">
      <c r="B47" s="22"/>
      <c r="C47" s="22"/>
      <c r="D47" s="22"/>
      <c r="F47" s="45"/>
      <c r="G47" s="45"/>
      <c r="H47" s="45"/>
      <c r="I47" s="45"/>
    </row>
    <row r="48" spans="2:9" ht="12.75">
      <c r="B48" s="22"/>
      <c r="C48" s="22"/>
      <c r="D48" s="22"/>
      <c r="F48" s="45"/>
      <c r="G48" s="45"/>
      <c r="H48" s="45"/>
      <c r="I48" s="45"/>
    </row>
    <row r="49" spans="2:9" ht="12.75">
      <c r="B49" s="22"/>
      <c r="C49" s="22"/>
      <c r="D49" s="22"/>
      <c r="F49" s="45"/>
      <c r="G49" s="45"/>
      <c r="H49" s="45"/>
      <c r="I49" s="45"/>
    </row>
    <row r="50" spans="2:4" ht="12.75">
      <c r="B50" s="22"/>
      <c r="C50" s="22"/>
      <c r="D50" s="22"/>
    </row>
    <row r="51" spans="2:4" ht="12.75">
      <c r="B51" s="22"/>
      <c r="C51" s="22"/>
      <c r="D51" s="22"/>
    </row>
    <row r="52" spans="2:4" ht="12.75">
      <c r="B52" s="22"/>
      <c r="C52" s="22"/>
      <c r="D52" s="22"/>
    </row>
    <row r="53" spans="2:4" ht="12.75">
      <c r="B53" s="22"/>
      <c r="C53" s="22"/>
      <c r="D53" s="22"/>
    </row>
    <row r="54" spans="2:4" ht="12.75">
      <c r="B54" s="22"/>
      <c r="C54" s="22"/>
      <c r="D54" s="22"/>
    </row>
    <row r="55" spans="2:4" ht="12.75">
      <c r="B55" s="22"/>
      <c r="C55" s="22"/>
      <c r="D55" s="22"/>
    </row>
    <row r="56" spans="2:4" ht="12.75">
      <c r="B56" s="22"/>
      <c r="C56" s="22"/>
      <c r="D56" s="22"/>
    </row>
    <row r="57" spans="2:4" ht="12.75">
      <c r="B57" s="22"/>
      <c r="C57" s="22"/>
      <c r="D57" s="22"/>
    </row>
    <row r="58" spans="2:4" ht="12.75">
      <c r="B58" s="22"/>
      <c r="C58" s="22"/>
      <c r="D58" s="22"/>
    </row>
    <row r="59" spans="2:4" ht="12.75">
      <c r="B59" s="22"/>
      <c r="C59" s="22"/>
      <c r="D59" s="22"/>
    </row>
    <row r="60" spans="2:4" ht="12.75">
      <c r="B60" s="22"/>
      <c r="C60" s="22"/>
      <c r="D60" s="22"/>
    </row>
    <row r="61" spans="2:4" ht="12.75">
      <c r="B61" s="22"/>
      <c r="C61" s="22"/>
      <c r="D61" s="22"/>
    </row>
    <row r="62" spans="2:4" ht="12.75">
      <c r="B62" s="22"/>
      <c r="C62" s="22"/>
      <c r="D62" s="22"/>
    </row>
    <row r="63" spans="2:4" ht="12.75">
      <c r="B63" s="22"/>
      <c r="C63" s="22"/>
      <c r="D63" s="22"/>
    </row>
    <row r="64" spans="2:4" ht="12.75">
      <c r="B64" s="22"/>
      <c r="C64" s="22"/>
      <c r="D64" s="22"/>
    </row>
    <row r="65" spans="2:4" ht="12.75">
      <c r="B65" s="22"/>
      <c r="C65" s="22"/>
      <c r="D65" s="22"/>
    </row>
    <row r="66" spans="2:4" ht="12.75">
      <c r="B66" s="22"/>
      <c r="C66" s="22"/>
      <c r="D66" s="22"/>
    </row>
    <row r="67" spans="2:4" ht="12.75">
      <c r="B67" s="22"/>
      <c r="C67" s="22"/>
      <c r="D67" s="22"/>
    </row>
    <row r="68" spans="2:4" ht="12.75">
      <c r="B68" s="22"/>
      <c r="C68" s="22"/>
      <c r="D68" s="22"/>
    </row>
    <row r="69" spans="2:4" ht="12.75">
      <c r="B69" s="22"/>
      <c r="C69" s="22"/>
      <c r="D69" s="22"/>
    </row>
    <row r="70" spans="2:4" ht="12.75">
      <c r="B70" s="22"/>
      <c r="C70" s="22"/>
      <c r="D70" s="22"/>
    </row>
    <row r="71" spans="2:4" ht="12.75">
      <c r="B71" s="22"/>
      <c r="C71" s="22"/>
      <c r="D71" s="22"/>
    </row>
    <row r="72" spans="2:4" ht="12.75">
      <c r="B72" s="22"/>
      <c r="C72" s="22"/>
      <c r="D72" s="22"/>
    </row>
    <row r="73" spans="2:4" ht="12.75">
      <c r="B73" s="22"/>
      <c r="C73" s="22"/>
      <c r="D73" s="22"/>
    </row>
    <row r="74" spans="2:4" ht="12.75">
      <c r="B74" s="22"/>
      <c r="C74" s="22"/>
      <c r="D74" s="22"/>
    </row>
  </sheetData>
  <sheetProtection/>
  <mergeCells count="1">
    <mergeCell ref="A40:D40"/>
  </mergeCells>
  <hyperlinks>
    <hyperlink ref="A42" location="Title!A1" display="Return to Title page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22.140625" style="15" customWidth="1"/>
    <col min="3" max="3" width="19.8515625" style="15" customWidth="1"/>
    <col min="4" max="4" width="32.7109375" style="15" bestFit="1" customWidth="1"/>
    <col min="5" max="7" width="9.140625" style="15" customWidth="1"/>
    <col min="8" max="8" width="14.421875" style="15" customWidth="1"/>
    <col min="9" max="9" width="19.28125" style="15" customWidth="1"/>
    <col min="10" max="16384" width="9.140625" style="15" customWidth="1"/>
  </cols>
  <sheetData>
    <row r="1" ht="15.75">
      <c r="A1" s="27" t="s">
        <v>379</v>
      </c>
    </row>
    <row r="2" ht="15.75">
      <c r="A2" s="27" t="s">
        <v>378</v>
      </c>
    </row>
    <row r="4" spans="2:4" ht="38.25">
      <c r="B4" s="185" t="s">
        <v>377</v>
      </c>
      <c r="C4" s="185" t="s">
        <v>376</v>
      </c>
      <c r="D4" s="185" t="s">
        <v>206</v>
      </c>
    </row>
    <row r="5" spans="1:4" ht="12.75">
      <c r="A5" s="24">
        <v>1980</v>
      </c>
      <c r="B5" s="22">
        <v>100</v>
      </c>
      <c r="C5" s="22">
        <v>100</v>
      </c>
      <c r="D5" s="22">
        <v>100</v>
      </c>
    </row>
    <row r="6" spans="2:8" ht="12.75">
      <c r="B6" s="22">
        <v>100.29568824749545</v>
      </c>
      <c r="C6" s="22">
        <v>100.77618765161074</v>
      </c>
      <c r="D6" s="22">
        <v>100.47908281254283</v>
      </c>
      <c r="F6" s="22"/>
      <c r="G6" s="22"/>
      <c r="H6" s="22"/>
    </row>
    <row r="7" spans="2:8" ht="12.75">
      <c r="B7" s="22">
        <v>102.19528033641629</v>
      </c>
      <c r="C7" s="22">
        <v>101.11028382625526</v>
      </c>
      <c r="D7" s="22">
        <v>98.93831054957786</v>
      </c>
      <c r="F7" s="22"/>
      <c r="G7" s="22"/>
      <c r="H7" s="22"/>
    </row>
    <row r="8" spans="2:8" ht="12.75">
      <c r="B8" s="22">
        <v>105.62343565785906</v>
      </c>
      <c r="C8" s="22">
        <v>103.78011442065866</v>
      </c>
      <c r="D8" s="22">
        <v>98.25481795236108</v>
      </c>
      <c r="F8" s="22"/>
      <c r="G8" s="22"/>
      <c r="H8" s="22"/>
    </row>
    <row r="9" spans="2:8" ht="12.75">
      <c r="B9" s="22">
        <v>109.71168819705824</v>
      </c>
      <c r="C9" s="22">
        <v>105.3577416470556</v>
      </c>
      <c r="D9" s="22">
        <v>96.03146517791038</v>
      </c>
      <c r="F9" s="22"/>
      <c r="G9" s="22"/>
      <c r="H9" s="22"/>
    </row>
    <row r="10" spans="1:8" ht="12.75">
      <c r="A10" s="24">
        <v>1985</v>
      </c>
      <c r="B10" s="22">
        <v>112.94124693436223</v>
      </c>
      <c r="C10" s="22">
        <v>111.63744585949937</v>
      </c>
      <c r="D10" s="22">
        <v>98.84559351853039</v>
      </c>
      <c r="F10" s="22"/>
      <c r="G10" s="22"/>
      <c r="H10" s="22"/>
    </row>
    <row r="11" spans="2:8" ht="12.75">
      <c r="B11" s="22">
        <v>117.56413408736987</v>
      </c>
      <c r="C11" s="22">
        <v>117.89488395738192</v>
      </c>
      <c r="D11" s="22">
        <v>100.2813356918584</v>
      </c>
      <c r="F11" s="22"/>
      <c r="G11" s="22"/>
      <c r="H11" s="22"/>
    </row>
    <row r="12" spans="2:8" ht="12.75">
      <c r="B12" s="22">
        <v>122.22516439383908</v>
      </c>
      <c r="C12" s="22">
        <v>118.59413633759377</v>
      </c>
      <c r="D12" s="22">
        <v>97.02923037636893</v>
      </c>
      <c r="F12" s="22"/>
      <c r="G12" s="22"/>
      <c r="H12" s="22"/>
    </row>
    <row r="13" spans="2:8" ht="12.75">
      <c r="B13" s="22">
        <v>127.84418679427284</v>
      </c>
      <c r="C13" s="22">
        <v>124.21915902711581</v>
      </c>
      <c r="D13" s="22">
        <v>97.16449542364374</v>
      </c>
      <c r="F13" s="22"/>
      <c r="G13" s="22"/>
      <c r="H13" s="22"/>
    </row>
    <row r="14" spans="2:9" ht="12.75">
      <c r="B14" s="22">
        <v>130.38527737322917</v>
      </c>
      <c r="C14" s="22">
        <v>123.00926447175178</v>
      </c>
      <c r="D14" s="22">
        <v>94.34290968269102</v>
      </c>
      <c r="F14" s="22"/>
      <c r="G14" s="185"/>
      <c r="H14" s="185"/>
      <c r="I14" s="185"/>
    </row>
    <row r="15" spans="1:9" ht="12.75">
      <c r="A15" s="24">
        <v>1990</v>
      </c>
      <c r="B15" s="22">
        <v>132.32521924432424</v>
      </c>
      <c r="C15" s="22">
        <v>124.34560114502992</v>
      </c>
      <c r="D15" s="22">
        <v>93.96969213815484</v>
      </c>
      <c r="F15" s="24"/>
      <c r="G15" s="22"/>
      <c r="H15" s="22"/>
      <c r="I15" s="22"/>
    </row>
    <row r="16" spans="2:9" ht="12.75">
      <c r="B16" s="22">
        <v>132.2019632690889</v>
      </c>
      <c r="C16" s="22">
        <v>136.04756242661682</v>
      </c>
      <c r="D16" s="22">
        <v>102.90888203354471</v>
      </c>
      <c r="F16" s="24"/>
      <c r="G16" s="22"/>
      <c r="H16" s="22"/>
      <c r="I16" s="22"/>
    </row>
    <row r="17" spans="2:9" ht="12.75">
      <c r="B17" s="22">
        <v>132.6067220215241</v>
      </c>
      <c r="C17" s="22">
        <v>130.98075595451988</v>
      </c>
      <c r="D17" s="22">
        <v>98.77384340535899</v>
      </c>
      <c r="F17" s="24"/>
      <c r="G17" s="22"/>
      <c r="H17" s="22"/>
      <c r="I17" s="22"/>
    </row>
    <row r="18" spans="2:9" ht="12.75">
      <c r="B18" s="22">
        <v>136.7375309716101</v>
      </c>
      <c r="C18" s="22">
        <v>135.22045645450925</v>
      </c>
      <c r="D18" s="22">
        <v>98.890520761695</v>
      </c>
      <c r="F18" s="24"/>
      <c r="G18" s="22"/>
      <c r="H18" s="22"/>
      <c r="I18" s="22"/>
    </row>
    <row r="19" spans="2:9" ht="12.75">
      <c r="B19" s="22">
        <v>142.81805400566157</v>
      </c>
      <c r="C19" s="22">
        <v>132.6456247223031</v>
      </c>
      <c r="D19" s="22">
        <v>92.87735058835403</v>
      </c>
      <c r="F19" s="24"/>
      <c r="G19" s="22"/>
      <c r="H19" s="22"/>
      <c r="I19" s="22"/>
    </row>
    <row r="20" spans="1:9" ht="12.75">
      <c r="A20" s="24">
        <v>1995</v>
      </c>
      <c r="B20" s="22">
        <v>147.59256807449583</v>
      </c>
      <c r="C20" s="22">
        <v>136.30801180469007</v>
      </c>
      <c r="D20" s="22">
        <v>92.35425169639302</v>
      </c>
      <c r="F20" s="24"/>
      <c r="G20" s="22"/>
      <c r="H20" s="22"/>
      <c r="I20" s="22"/>
    </row>
    <row r="21" spans="2:9" ht="12.75">
      <c r="B21" s="22">
        <v>153.14286975216407</v>
      </c>
      <c r="C21" s="22">
        <v>143.2502990438631</v>
      </c>
      <c r="D21" s="22">
        <v>93.54029950966022</v>
      </c>
      <c r="F21" s="24"/>
      <c r="G21" s="22"/>
      <c r="H21" s="22"/>
      <c r="I21" s="22"/>
    </row>
    <row r="22" spans="2:9" ht="12.75">
      <c r="B22" s="22">
        <v>159.29211350898095</v>
      </c>
      <c r="C22" s="22">
        <v>141.0555295217</v>
      </c>
      <c r="D22" s="22">
        <v>88.55148344412369</v>
      </c>
      <c r="F22" s="24"/>
      <c r="G22" s="22"/>
      <c r="H22" s="22"/>
      <c r="I22" s="22"/>
    </row>
    <row r="23" spans="2:9" ht="12.75">
      <c r="B23" s="22">
        <v>167.3061961899732</v>
      </c>
      <c r="C23" s="22">
        <v>144.73967515825726</v>
      </c>
      <c r="D23" s="22">
        <v>86.51184382550178</v>
      </c>
      <c r="F23" s="24"/>
      <c r="G23" s="22"/>
      <c r="H23" s="22"/>
      <c r="I23" s="22"/>
    </row>
    <row r="24" spans="2:9" ht="12.75">
      <c r="B24" s="22">
        <v>171.15133446172803</v>
      </c>
      <c r="C24" s="22">
        <v>142.62829112807353</v>
      </c>
      <c r="D24" s="22">
        <v>83.33460652038757</v>
      </c>
      <c r="F24" s="24"/>
      <c r="G24" s="22"/>
      <c r="H24" s="22"/>
      <c r="I24" s="22"/>
    </row>
    <row r="25" spans="1:9" ht="12.75">
      <c r="A25" s="24">
        <v>2000</v>
      </c>
      <c r="B25" s="22">
        <v>178.1405874086261</v>
      </c>
      <c r="C25" s="22">
        <v>147.5076263637216</v>
      </c>
      <c r="D25" s="22">
        <v>82.8040529727022</v>
      </c>
      <c r="F25" s="24"/>
      <c r="G25" s="22"/>
      <c r="H25" s="22"/>
      <c r="I25" s="22"/>
    </row>
    <row r="26" spans="2:9" ht="12.75">
      <c r="B26" s="22">
        <v>184.01535590295177</v>
      </c>
      <c r="C26" s="22">
        <v>154.68110040068544</v>
      </c>
      <c r="D26" s="22">
        <v>84.05880022440248</v>
      </c>
      <c r="F26" s="24"/>
      <c r="G26" s="22"/>
      <c r="H26" s="22"/>
      <c r="I26" s="22"/>
    </row>
    <row r="27" spans="2:9" ht="12.75">
      <c r="B27" s="22">
        <v>188.673586169416</v>
      </c>
      <c r="C27" s="22">
        <v>136.71132363531314</v>
      </c>
      <c r="D27" s="22">
        <v>72.45917481663578</v>
      </c>
      <c r="F27" s="24"/>
      <c r="G27" s="22"/>
      <c r="H27" s="22"/>
      <c r="I27" s="22"/>
    </row>
    <row r="28" spans="2:9" ht="12.75">
      <c r="B28" s="22">
        <v>198.89374718913302</v>
      </c>
      <c r="C28" s="22">
        <v>141.66196132660448</v>
      </c>
      <c r="D28" s="22">
        <v>71.22494463935791</v>
      </c>
      <c r="F28" s="24"/>
      <c r="G28" s="22"/>
      <c r="H28" s="22"/>
      <c r="I28" s="22"/>
    </row>
    <row r="29" spans="2:9" ht="12.75">
      <c r="B29" s="22">
        <v>206.16865532948032</v>
      </c>
      <c r="C29" s="22">
        <v>147.3375185917537</v>
      </c>
      <c r="D29" s="22">
        <v>71.46455815812159</v>
      </c>
      <c r="F29" s="24"/>
      <c r="G29" s="22"/>
      <c r="H29" s="22"/>
      <c r="I29" s="22"/>
    </row>
    <row r="30" spans="1:9" ht="12.75">
      <c r="A30" s="24">
        <v>2005</v>
      </c>
      <c r="B30" s="22">
        <v>216.53569748372544</v>
      </c>
      <c r="C30" s="22">
        <v>152.6696176226698</v>
      </c>
      <c r="D30" s="22">
        <v>70.50551913461948</v>
      </c>
      <c r="F30" s="24"/>
      <c r="G30" s="22"/>
      <c r="H30" s="22"/>
      <c r="I30" s="22"/>
    </row>
    <row r="31" spans="2:9" ht="12.75">
      <c r="B31" s="22">
        <v>227.1721806802057</v>
      </c>
      <c r="C31" s="22">
        <v>144.42661449955415</v>
      </c>
      <c r="D31" s="22">
        <v>63.575836648267256</v>
      </c>
      <c r="F31" s="24"/>
      <c r="G31" s="22"/>
      <c r="H31" s="22"/>
      <c r="I31" s="22"/>
    </row>
    <row r="32" spans="2:9" ht="12.75">
      <c r="B32" s="22">
        <v>239.65564645469743</v>
      </c>
      <c r="C32" s="22">
        <v>141.74619094053384</v>
      </c>
      <c r="D32" s="22">
        <v>59.14577563159081</v>
      </c>
      <c r="F32" s="24"/>
      <c r="G32" s="22"/>
      <c r="H32" s="22"/>
      <c r="I32" s="22"/>
    </row>
    <row r="33" spans="2:9" ht="12.75">
      <c r="B33" s="22">
        <v>239.20165022070128</v>
      </c>
      <c r="C33" s="22">
        <v>169.84441559520207</v>
      </c>
      <c r="D33" s="22">
        <v>71.00470061075823</v>
      </c>
      <c r="F33" s="24"/>
      <c r="G33" s="22"/>
      <c r="H33" s="22"/>
      <c r="I33" s="22"/>
    </row>
    <row r="34" spans="2:9" ht="12.75">
      <c r="B34" s="22">
        <v>227.12639954736574</v>
      </c>
      <c r="C34" s="22">
        <v>152.7309021796893</v>
      </c>
      <c r="D34" s="22">
        <v>67.24489204428139</v>
      </c>
      <c r="F34" s="19"/>
      <c r="G34" s="102"/>
      <c r="H34" s="22"/>
      <c r="I34" s="22"/>
    </row>
    <row r="35" spans="1:9" ht="12.75">
      <c r="A35" s="24">
        <v>2010</v>
      </c>
      <c r="B35" s="22">
        <v>228.42877739930208</v>
      </c>
      <c r="C35" s="22">
        <v>160.4177649422461</v>
      </c>
      <c r="D35" s="22">
        <v>70.22660050481723</v>
      </c>
      <c r="F35" s="19"/>
      <c r="G35" s="102"/>
      <c r="H35" s="107"/>
      <c r="I35" s="22"/>
    </row>
    <row r="36" spans="2:9" ht="12.75">
      <c r="B36" s="22">
        <v>233.0645939861468</v>
      </c>
      <c r="C36" s="22">
        <v>158.3002380293929</v>
      </c>
      <c r="D36" s="22">
        <v>67.92118670706462</v>
      </c>
      <c r="F36" s="19"/>
      <c r="G36" s="102"/>
      <c r="I36" s="22"/>
    </row>
    <row r="37" spans="2:9" ht="12.75">
      <c r="B37" s="22">
        <v>236.69370253731316</v>
      </c>
      <c r="C37" s="22">
        <v>160.4835699456902</v>
      </c>
      <c r="D37" s="22">
        <v>67.80221367334057</v>
      </c>
      <c r="F37" s="19"/>
      <c r="G37" s="102"/>
      <c r="H37" s="22"/>
      <c r="I37" s="22"/>
    </row>
    <row r="38" spans="1:9" ht="12.75">
      <c r="A38" s="24">
        <v>2013</v>
      </c>
      <c r="B38" s="22">
        <v>241.27488024551738</v>
      </c>
      <c r="C38" s="22">
        <v>166.95839796849975</v>
      </c>
      <c r="D38" s="22">
        <v>69.19841709116407</v>
      </c>
      <c r="F38" s="19"/>
      <c r="G38" s="102"/>
      <c r="H38" s="22"/>
      <c r="I38" s="22"/>
    </row>
    <row r="39" spans="2:8" ht="12.75">
      <c r="B39" s="22">
        <v>-141.27488024551738</v>
      </c>
      <c r="C39" s="22">
        <v>-66.95839796849975</v>
      </c>
      <c r="D39" s="22">
        <v>30.801582908835925</v>
      </c>
      <c r="F39" s="22"/>
      <c r="G39" s="22"/>
      <c r="H39" s="22"/>
    </row>
    <row r="42" ht="12.75">
      <c r="A42" s="141" t="s">
        <v>375</v>
      </c>
    </row>
    <row r="43" ht="12.75">
      <c r="A43" s="141" t="s">
        <v>380</v>
      </c>
    </row>
    <row r="45" ht="12.75">
      <c r="A45" s="13" t="s">
        <v>22</v>
      </c>
    </row>
  </sheetData>
  <sheetProtection/>
  <conditionalFormatting sqref="G34:G38">
    <cfRule type="cellIs" priority="1" dxfId="0" operator="lessThan" stopIfTrue="1">
      <formula>0</formula>
    </cfRule>
  </conditionalFormatting>
  <hyperlinks>
    <hyperlink ref="A45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ySplit="5" topLeftCell="A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8.421875" style="0" bestFit="1" customWidth="1"/>
    <col min="3" max="3" width="33.00390625" style="0" bestFit="1" customWidth="1"/>
    <col min="4" max="4" width="35.28125" style="0" bestFit="1" customWidth="1"/>
    <col min="6" max="6" width="28.57421875" style="0" customWidth="1"/>
    <col min="7" max="7" width="34.140625" style="0" customWidth="1"/>
    <col min="8" max="8" width="35.8515625" style="0" customWidth="1"/>
  </cols>
  <sheetData>
    <row r="1" ht="15.75">
      <c r="A1" s="120" t="s">
        <v>171</v>
      </c>
    </row>
    <row r="2" ht="15.75">
      <c r="A2" s="120" t="s">
        <v>170</v>
      </c>
    </row>
    <row r="3" ht="12.75" customHeight="1">
      <c r="A3" s="120"/>
    </row>
    <row r="4" ht="12.75">
      <c r="H4" s="130" t="s">
        <v>169</v>
      </c>
    </row>
    <row r="5" spans="1:8" ht="12.75">
      <c r="A5" s="129" t="s">
        <v>163</v>
      </c>
      <c r="B5" s="129" t="s">
        <v>168</v>
      </c>
      <c r="C5" s="129" t="s">
        <v>167</v>
      </c>
      <c r="D5" s="129" t="s">
        <v>166</v>
      </c>
      <c r="F5" s="129" t="s">
        <v>168</v>
      </c>
      <c r="G5" s="129" t="s">
        <v>167</v>
      </c>
      <c r="H5" s="129" t="s">
        <v>166</v>
      </c>
    </row>
    <row r="6" spans="1:8" ht="12.75" hidden="1">
      <c r="A6" s="116">
        <v>1970</v>
      </c>
      <c r="B6">
        <v>100</v>
      </c>
      <c r="C6">
        <v>100</v>
      </c>
      <c r="D6" s="121">
        <f aca="true" t="shared" si="0" ref="D6:D49">C6*100/B6</f>
        <v>100</v>
      </c>
      <c r="F6" s="121">
        <f aca="true" t="shared" si="1" ref="F6:F49">100*B6/B$16</f>
        <v>85.92541673827118</v>
      </c>
      <c r="G6" s="121">
        <f aca="true" t="shared" si="2" ref="G6:G49">100*C6/C$16</f>
        <v>91.91176470588236</v>
      </c>
      <c r="H6" s="121">
        <f aca="true" t="shared" si="3" ref="H6:H49">100*D6/D$16</f>
        <v>106.96691176470587</v>
      </c>
    </row>
    <row r="7" spans="1:8" ht="12.75" hidden="1">
      <c r="A7" s="116"/>
      <c r="B7" s="121">
        <v>102.9</v>
      </c>
      <c r="C7" s="121">
        <v>104.1</v>
      </c>
      <c r="D7" s="121">
        <f t="shared" si="0"/>
        <v>101.16618075801749</v>
      </c>
      <c r="F7" s="121">
        <f t="shared" si="1"/>
        <v>88.41725382368105</v>
      </c>
      <c r="G7" s="121">
        <f t="shared" si="2"/>
        <v>95.68014705882354</v>
      </c>
      <c r="H7" s="121">
        <f t="shared" si="3"/>
        <v>108.21433930715142</v>
      </c>
    </row>
    <row r="8" spans="1:8" ht="12.75" hidden="1">
      <c r="A8" s="116"/>
      <c r="B8">
        <v>106.66</v>
      </c>
      <c r="C8" s="121">
        <v>107.1</v>
      </c>
      <c r="D8" s="121">
        <f t="shared" si="0"/>
        <v>100.41252578286144</v>
      </c>
      <c r="F8" s="121">
        <f t="shared" si="1"/>
        <v>91.64804949304005</v>
      </c>
      <c r="G8" s="121">
        <f t="shared" si="2"/>
        <v>98.4375</v>
      </c>
      <c r="H8" s="121">
        <f t="shared" si="3"/>
        <v>107.40817785486593</v>
      </c>
    </row>
    <row r="9" spans="1:8" ht="12.75" hidden="1">
      <c r="A9" s="116"/>
      <c r="B9">
        <v>114.24</v>
      </c>
      <c r="C9">
        <v>111.11</v>
      </c>
      <c r="D9" s="121">
        <f t="shared" si="0"/>
        <v>97.26015406162466</v>
      </c>
      <c r="F9" s="121">
        <f t="shared" si="1"/>
        <v>98.161196081801</v>
      </c>
      <c r="G9" s="121">
        <f t="shared" si="2"/>
        <v>102.12316176470588</v>
      </c>
      <c r="H9" s="121">
        <f t="shared" si="3"/>
        <v>104.03618317731504</v>
      </c>
    </row>
    <row r="10" spans="1:8" ht="12.75" hidden="1">
      <c r="A10" s="116"/>
      <c r="B10">
        <v>110.97</v>
      </c>
      <c r="C10" s="121">
        <v>108.1</v>
      </c>
      <c r="D10" s="121">
        <f t="shared" si="0"/>
        <v>97.4137154185816</v>
      </c>
      <c r="F10" s="121">
        <f t="shared" si="1"/>
        <v>95.35143495445953</v>
      </c>
      <c r="G10" s="121">
        <f t="shared" si="2"/>
        <v>99.35661764705883</v>
      </c>
      <c r="H10" s="121">
        <f t="shared" si="3"/>
        <v>104.20044301851586</v>
      </c>
    </row>
    <row r="11" spans="1:8" ht="12.75" hidden="1">
      <c r="A11" s="116">
        <v>1975</v>
      </c>
      <c r="B11">
        <v>110.59</v>
      </c>
      <c r="C11">
        <v>103.78</v>
      </c>
      <c r="D11" s="121">
        <f t="shared" si="0"/>
        <v>93.84211954064563</v>
      </c>
      <c r="F11" s="121">
        <f t="shared" si="1"/>
        <v>95.0249183708541</v>
      </c>
      <c r="G11" s="121">
        <f t="shared" si="2"/>
        <v>95.38602941176471</v>
      </c>
      <c r="H11" s="121">
        <f t="shared" si="3"/>
        <v>100.3800172071722</v>
      </c>
    </row>
    <row r="12" spans="1:8" ht="12.75" hidden="1">
      <c r="A12" s="116"/>
      <c r="B12">
        <v>112.06</v>
      </c>
      <c r="C12" s="121">
        <v>104.9</v>
      </c>
      <c r="D12" s="121">
        <f t="shared" si="0"/>
        <v>93.61056576833839</v>
      </c>
      <c r="F12" s="121">
        <f t="shared" si="1"/>
        <v>96.28802199690669</v>
      </c>
      <c r="G12" s="121">
        <f t="shared" si="2"/>
        <v>96.4154411764706</v>
      </c>
      <c r="H12" s="121">
        <f t="shared" si="3"/>
        <v>100.13233128786048</v>
      </c>
    </row>
    <row r="13" spans="1:8" ht="12.75" hidden="1">
      <c r="A13" s="116"/>
      <c r="B13">
        <v>114.54</v>
      </c>
      <c r="C13">
        <v>108.58</v>
      </c>
      <c r="D13" s="121">
        <f t="shared" si="0"/>
        <v>94.79657761480705</v>
      </c>
      <c r="F13" s="121">
        <f t="shared" si="1"/>
        <v>98.41897233201581</v>
      </c>
      <c r="G13" s="121">
        <f t="shared" si="2"/>
        <v>99.79779411764706</v>
      </c>
      <c r="H13" s="121">
        <f t="shared" si="3"/>
        <v>101.40097153319157</v>
      </c>
    </row>
    <row r="14" spans="1:8" ht="12.75" hidden="1">
      <c r="A14" s="116"/>
      <c r="B14">
        <v>116.89</v>
      </c>
      <c r="C14">
        <v>109.09</v>
      </c>
      <c r="D14" s="121">
        <f t="shared" si="0"/>
        <v>93.32705962871076</v>
      </c>
      <c r="F14" s="121">
        <f t="shared" si="1"/>
        <v>100.43821962536519</v>
      </c>
      <c r="G14" s="121">
        <f t="shared" si="2"/>
        <v>100.26654411764706</v>
      </c>
      <c r="H14" s="121">
        <f t="shared" si="3"/>
        <v>99.82907352563747</v>
      </c>
    </row>
    <row r="15" spans="1:8" ht="12.75" hidden="1">
      <c r="A15" s="116"/>
      <c r="B15">
        <v>122.25</v>
      </c>
      <c r="C15">
        <v>114.04</v>
      </c>
      <c r="D15" s="121">
        <f t="shared" si="0"/>
        <v>93.2842535787321</v>
      </c>
      <c r="F15" s="121">
        <f t="shared" si="1"/>
        <v>105.04382196253653</v>
      </c>
      <c r="G15" s="121">
        <f t="shared" si="2"/>
        <v>104.81617647058823</v>
      </c>
      <c r="H15" s="121">
        <f t="shared" si="3"/>
        <v>99.78328521592687</v>
      </c>
    </row>
    <row r="16" spans="1:8" ht="12.75">
      <c r="A16" s="116">
        <v>1980</v>
      </c>
      <c r="B16">
        <v>116.38</v>
      </c>
      <c r="C16" s="121">
        <v>108.8</v>
      </c>
      <c r="D16" s="121">
        <f t="shared" si="0"/>
        <v>93.48685341123905</v>
      </c>
      <c r="F16" s="121">
        <f t="shared" si="1"/>
        <v>100</v>
      </c>
      <c r="G16" s="121">
        <f t="shared" si="2"/>
        <v>100</v>
      </c>
      <c r="H16" s="121">
        <f t="shared" si="3"/>
        <v>100.00000000000001</v>
      </c>
    </row>
    <row r="17" spans="1:8" ht="12.75">
      <c r="A17" s="116"/>
      <c r="B17">
        <v>114.53</v>
      </c>
      <c r="C17">
        <v>103.35</v>
      </c>
      <c r="D17" s="121">
        <f t="shared" si="0"/>
        <v>90.23836549375709</v>
      </c>
      <c r="F17" s="121">
        <f t="shared" si="1"/>
        <v>98.41037979034199</v>
      </c>
      <c r="G17" s="121">
        <f t="shared" si="2"/>
        <v>94.99080882352942</v>
      </c>
      <c r="H17" s="121">
        <f t="shared" si="3"/>
        <v>96.52519279561993</v>
      </c>
    </row>
    <row r="18" spans="1:8" ht="12.75">
      <c r="A18" s="116"/>
      <c r="B18">
        <v>112.24</v>
      </c>
      <c r="C18">
        <v>103.35</v>
      </c>
      <c r="D18" s="121">
        <f t="shared" si="0"/>
        <v>92.07947255880256</v>
      </c>
      <c r="F18" s="121">
        <f t="shared" si="1"/>
        <v>96.44268774703558</v>
      </c>
      <c r="G18" s="121">
        <f t="shared" si="2"/>
        <v>94.99080882352942</v>
      </c>
      <c r="H18" s="121">
        <f t="shared" si="3"/>
        <v>98.4945681653809</v>
      </c>
    </row>
    <row r="19" spans="1:8" ht="12.75">
      <c r="A19" s="116"/>
      <c r="B19">
        <v>113.99</v>
      </c>
      <c r="C19">
        <v>103.96</v>
      </c>
      <c r="D19" s="121">
        <f t="shared" si="0"/>
        <v>91.20098254232828</v>
      </c>
      <c r="F19" s="121">
        <f t="shared" si="1"/>
        <v>97.94638253995532</v>
      </c>
      <c r="G19" s="121">
        <f t="shared" si="2"/>
        <v>95.55147058823529</v>
      </c>
      <c r="H19" s="121">
        <f t="shared" si="3"/>
        <v>97.5548745245971</v>
      </c>
    </row>
    <row r="20" spans="1:8" ht="12.75">
      <c r="A20" s="116"/>
      <c r="B20">
        <v>116.55</v>
      </c>
      <c r="C20">
        <v>108.36</v>
      </c>
      <c r="D20" s="121">
        <f t="shared" si="0"/>
        <v>92.97297297297297</v>
      </c>
      <c r="F20" s="121">
        <f t="shared" si="1"/>
        <v>100.14607320845506</v>
      </c>
      <c r="G20" s="121">
        <f t="shared" si="2"/>
        <v>99.59558823529412</v>
      </c>
      <c r="H20" s="121">
        <f t="shared" si="3"/>
        <v>99.45031796502383</v>
      </c>
    </row>
    <row r="21" spans="1:8" ht="12.75">
      <c r="A21" s="116">
        <v>1985</v>
      </c>
      <c r="B21">
        <v>121.62</v>
      </c>
      <c r="C21">
        <v>112.06</v>
      </c>
      <c r="D21" s="121">
        <f t="shared" si="0"/>
        <v>92.13945074823219</v>
      </c>
      <c r="F21" s="121">
        <f t="shared" si="1"/>
        <v>104.50249183708542</v>
      </c>
      <c r="G21" s="121">
        <f t="shared" si="2"/>
        <v>102.99632352941177</v>
      </c>
      <c r="H21" s="121">
        <f t="shared" si="3"/>
        <v>98.55872498234615</v>
      </c>
    </row>
    <row r="22" spans="1:8" ht="12.75">
      <c r="A22" s="116"/>
      <c r="B22">
        <v>125.52</v>
      </c>
      <c r="C22">
        <v>110.37</v>
      </c>
      <c r="D22" s="121">
        <f t="shared" si="0"/>
        <v>87.93021032504781</v>
      </c>
      <c r="F22" s="121">
        <f t="shared" si="1"/>
        <v>107.85358308987799</v>
      </c>
      <c r="G22" s="121">
        <f t="shared" si="2"/>
        <v>101.44301470588236</v>
      </c>
      <c r="H22" s="121">
        <f t="shared" si="3"/>
        <v>94.05623049291418</v>
      </c>
    </row>
    <row r="23" spans="1:8" ht="12.75">
      <c r="A23" s="116"/>
      <c r="B23">
        <v>134.52</v>
      </c>
      <c r="C23">
        <v>110.43</v>
      </c>
      <c r="D23" s="121">
        <f t="shared" si="0"/>
        <v>82.09188224799286</v>
      </c>
      <c r="F23" s="121">
        <f t="shared" si="1"/>
        <v>115.58687059632241</v>
      </c>
      <c r="G23" s="121">
        <f t="shared" si="2"/>
        <v>101.49816176470588</v>
      </c>
      <c r="H23" s="121">
        <f t="shared" si="3"/>
        <v>87.81115125019676</v>
      </c>
    </row>
    <row r="24" spans="1:8" ht="12.75">
      <c r="A24" s="116"/>
      <c r="B24" s="121">
        <v>137.9</v>
      </c>
      <c r="C24">
        <v>118.37</v>
      </c>
      <c r="D24" s="121">
        <f t="shared" si="0"/>
        <v>85.83756345177665</v>
      </c>
      <c r="F24" s="121">
        <f t="shared" si="1"/>
        <v>118.49114968207596</v>
      </c>
      <c r="G24" s="121">
        <f t="shared" si="2"/>
        <v>108.79595588235294</v>
      </c>
      <c r="H24" s="121">
        <f t="shared" si="3"/>
        <v>91.81779075843534</v>
      </c>
    </row>
    <row r="25" spans="1:8" ht="12.75">
      <c r="A25" s="116"/>
      <c r="B25">
        <v>140.58</v>
      </c>
      <c r="C25" s="121">
        <v>117.9</v>
      </c>
      <c r="D25" s="121">
        <f t="shared" si="0"/>
        <v>83.86683738796414</v>
      </c>
      <c r="F25" s="121">
        <f t="shared" si="1"/>
        <v>120.79395085066164</v>
      </c>
      <c r="G25" s="121">
        <f t="shared" si="2"/>
        <v>108.36397058823529</v>
      </c>
      <c r="H25" s="121">
        <f t="shared" si="3"/>
        <v>89.70976594863295</v>
      </c>
    </row>
    <row r="26" spans="1:8" ht="12.75">
      <c r="A26" s="116">
        <v>1990</v>
      </c>
      <c r="B26">
        <v>142.67</v>
      </c>
      <c r="C26">
        <v>119.58</v>
      </c>
      <c r="D26" s="121">
        <f t="shared" si="0"/>
        <v>83.81579869629215</v>
      </c>
      <c r="F26" s="121">
        <f t="shared" si="1"/>
        <v>122.58979206049148</v>
      </c>
      <c r="G26" s="121">
        <f t="shared" si="2"/>
        <v>109.90808823529412</v>
      </c>
      <c r="H26" s="121">
        <f t="shared" si="3"/>
        <v>89.65517143634632</v>
      </c>
    </row>
    <row r="27" spans="1:8" ht="12.75">
      <c r="A27" s="116"/>
      <c r="B27">
        <v>146.11</v>
      </c>
      <c r="C27">
        <v>120.41</v>
      </c>
      <c r="D27" s="121">
        <f t="shared" si="0"/>
        <v>82.41051262747244</v>
      </c>
      <c r="F27" s="121">
        <f t="shared" si="1"/>
        <v>125.54562639628804</v>
      </c>
      <c r="G27" s="121">
        <f t="shared" si="2"/>
        <v>110.67095588235294</v>
      </c>
      <c r="H27" s="121">
        <f t="shared" si="3"/>
        <v>88.15198032707023</v>
      </c>
    </row>
    <row r="28" spans="1:8" ht="12.75">
      <c r="A28" s="116"/>
      <c r="B28">
        <v>146.33</v>
      </c>
      <c r="C28">
        <v>119.94</v>
      </c>
      <c r="D28" s="121">
        <f t="shared" si="0"/>
        <v>81.96542062461559</v>
      </c>
      <c r="F28" s="121">
        <f t="shared" si="1"/>
        <v>125.73466231311224</v>
      </c>
      <c r="G28" s="121">
        <f t="shared" si="2"/>
        <v>110.23897058823529</v>
      </c>
      <c r="H28" s="121">
        <f t="shared" si="3"/>
        <v>87.67587915710257</v>
      </c>
    </row>
    <row r="29" spans="1:8" ht="12.75">
      <c r="A29" s="116"/>
      <c r="B29">
        <v>148.75</v>
      </c>
      <c r="C29">
        <v>118.11</v>
      </c>
      <c r="D29" s="121">
        <f t="shared" si="0"/>
        <v>79.40168067226891</v>
      </c>
      <c r="F29" s="121">
        <f t="shared" si="1"/>
        <v>127.81405739817839</v>
      </c>
      <c r="G29" s="121">
        <f t="shared" si="2"/>
        <v>108.55698529411765</v>
      </c>
      <c r="H29" s="121">
        <f t="shared" si="3"/>
        <v>84.9335257043994</v>
      </c>
    </row>
    <row r="30" spans="1:8" ht="12.75">
      <c r="A30" s="116"/>
      <c r="B30">
        <v>147.22</v>
      </c>
      <c r="C30">
        <v>115.46</v>
      </c>
      <c r="D30" s="121">
        <f t="shared" si="0"/>
        <v>78.42684417878006</v>
      </c>
      <c r="F30" s="121">
        <f t="shared" si="1"/>
        <v>126.49939852208284</v>
      </c>
      <c r="G30" s="121">
        <f t="shared" si="2"/>
        <v>106.12132352941177</v>
      </c>
      <c r="H30" s="121">
        <f t="shared" si="3"/>
        <v>83.89077321255903</v>
      </c>
    </row>
    <row r="31" spans="1:8" ht="12.75">
      <c r="A31" s="116">
        <v>1995</v>
      </c>
      <c r="B31" s="121">
        <f>295.85*100/192.41</f>
        <v>153.76019957382675</v>
      </c>
      <c r="C31" s="121">
        <f>77.15*100/63.84</f>
        <v>120.84899749373434</v>
      </c>
      <c r="D31" s="121">
        <f t="shared" si="0"/>
        <v>78.59576003978172</v>
      </c>
      <c r="F31" s="121">
        <f t="shared" si="1"/>
        <v>132.11909226140813</v>
      </c>
      <c r="G31" s="121">
        <f t="shared" si="2"/>
        <v>111.07444622585878</v>
      </c>
      <c r="H31" s="121">
        <f t="shared" si="3"/>
        <v>84.07145729255328</v>
      </c>
    </row>
    <row r="32" spans="1:8" ht="12.75">
      <c r="A32" s="116"/>
      <c r="B32" s="121">
        <f>310.57*100/192.41</f>
        <v>161.41052959825373</v>
      </c>
      <c r="C32" s="121">
        <f>79.59*100/63.84</f>
        <v>124.67105263157895</v>
      </c>
      <c r="D32" s="121">
        <f t="shared" si="0"/>
        <v>77.23848806015425</v>
      </c>
      <c r="F32" s="121">
        <f t="shared" si="1"/>
        <v>138.69267021675006</v>
      </c>
      <c r="G32" s="121">
        <f t="shared" si="2"/>
        <v>114.5873645510836</v>
      </c>
      <c r="H32" s="121">
        <f t="shared" si="3"/>
        <v>82.61962537169808</v>
      </c>
    </row>
    <row r="33" spans="1:8" ht="12.75">
      <c r="A33" s="116"/>
      <c r="B33" s="121">
        <f>312.44*100/192.41</f>
        <v>162.38241255651994</v>
      </c>
      <c r="C33" s="121">
        <f>76.76*100/63.84</f>
        <v>120.23809523809524</v>
      </c>
      <c r="D33" s="121">
        <f t="shared" si="0"/>
        <v>74.04625497619352</v>
      </c>
      <c r="F33" s="121">
        <f t="shared" si="1"/>
        <v>139.52776469884856</v>
      </c>
      <c r="G33" s="121">
        <f t="shared" si="2"/>
        <v>110.51295518207284</v>
      </c>
      <c r="H33" s="121">
        <f t="shared" si="3"/>
        <v>79.20499222545406</v>
      </c>
    </row>
    <row r="34" spans="1:8" ht="12.75">
      <c r="A34" s="116"/>
      <c r="B34" s="121">
        <f>316.94*100/192.41</f>
        <v>164.72116833844396</v>
      </c>
      <c r="C34" s="121">
        <f>80.93*100/63.84</f>
        <v>126.77005012531329</v>
      </c>
      <c r="D34" s="121">
        <f t="shared" si="0"/>
        <v>76.96038791131295</v>
      </c>
      <c r="F34" s="121">
        <f t="shared" si="1"/>
        <v>141.53735035095718</v>
      </c>
      <c r="G34" s="121">
        <f t="shared" si="2"/>
        <v>116.51659018870707</v>
      </c>
      <c r="H34" s="121">
        <f t="shared" si="3"/>
        <v>82.32215023086948</v>
      </c>
    </row>
    <row r="35" spans="1:8" ht="12.75">
      <c r="A35" s="116"/>
      <c r="B35" s="121">
        <f>324.02*100/192.41</f>
        <v>168.40081076867108</v>
      </c>
      <c r="C35" s="121">
        <f>80.94*100/63.84</f>
        <v>126.78571428571428</v>
      </c>
      <c r="D35" s="121">
        <f t="shared" si="0"/>
        <v>75.28806643328893</v>
      </c>
      <c r="F35" s="121">
        <f t="shared" si="1"/>
        <v>144.69909844360808</v>
      </c>
      <c r="G35" s="121">
        <f t="shared" si="2"/>
        <v>116.53098739495798</v>
      </c>
      <c r="H35" s="121">
        <f t="shared" si="3"/>
        <v>80.5333195910493</v>
      </c>
    </row>
    <row r="36" spans="1:8" ht="12.75">
      <c r="A36" s="116">
        <v>2000</v>
      </c>
      <c r="B36" s="127">
        <f>330.594*100/192.41</f>
        <v>171.8174731043085</v>
      </c>
      <c r="C36" s="127">
        <f>82.425*100/63.84</f>
        <v>129.11184210526315</v>
      </c>
      <c r="D36" s="127">
        <f t="shared" si="0"/>
        <v>75.14476832451189</v>
      </c>
      <c r="F36" s="121">
        <f t="shared" si="1"/>
        <v>147.6348797940441</v>
      </c>
      <c r="G36" s="121">
        <f t="shared" si="2"/>
        <v>118.66897252321981</v>
      </c>
      <c r="H36" s="121">
        <f t="shared" si="3"/>
        <v>80.38003802947328</v>
      </c>
    </row>
    <row r="37" spans="1:8" ht="12.75">
      <c r="A37" s="128"/>
      <c r="B37" s="127">
        <f>333.879*100/192.41</f>
        <v>173.52476482511304</v>
      </c>
      <c r="C37" s="127">
        <f>84.941*100/63.84</f>
        <v>133.05294486215539</v>
      </c>
      <c r="D37" s="127">
        <f t="shared" si="0"/>
        <v>76.67663171666177</v>
      </c>
      <c r="F37" s="121">
        <f t="shared" si="1"/>
        <v>149.1018773200834</v>
      </c>
      <c r="G37" s="121">
        <f t="shared" si="2"/>
        <v>122.29130961595165</v>
      </c>
      <c r="H37" s="121">
        <f t="shared" si="3"/>
        <v>82.01862499251008</v>
      </c>
    </row>
    <row r="38" spans="1:8" ht="12.75">
      <c r="A38" s="128"/>
      <c r="B38" s="127">
        <f>334.049*100/192.41</f>
        <v>173.61311782131904</v>
      </c>
      <c r="C38" s="127">
        <f>83.754*100/63.84</f>
        <v>131.1936090225564</v>
      </c>
      <c r="D38" s="127">
        <f t="shared" si="0"/>
        <v>75.56664534852695</v>
      </c>
      <c r="F38" s="121">
        <f t="shared" si="1"/>
        <v>149.17779500027413</v>
      </c>
      <c r="G38" s="121">
        <f t="shared" si="2"/>
        <v>120.58236123396728</v>
      </c>
      <c r="H38" s="121">
        <f t="shared" si="3"/>
        <v>80.83130685350703</v>
      </c>
    </row>
    <row r="39" spans="1:8" ht="12.75">
      <c r="A39" s="128"/>
      <c r="B39" s="127">
        <f>((336.866*100/192.41))</f>
        <v>175.0771789408035</v>
      </c>
      <c r="C39" s="127">
        <f>86.189*100/63.84</f>
        <v>135.0078320802005</v>
      </c>
      <c r="D39" s="127">
        <f t="shared" si="0"/>
        <v>77.1133239049099</v>
      </c>
      <c r="F39" s="121">
        <f t="shared" si="1"/>
        <v>150.43579561849415</v>
      </c>
      <c r="G39" s="121">
        <f t="shared" si="2"/>
        <v>124.08808095606663</v>
      </c>
      <c r="H39" s="121">
        <f t="shared" si="3"/>
        <v>82.48574114019682</v>
      </c>
    </row>
    <row r="40" spans="1:8" ht="12.75">
      <c r="A40" s="128"/>
      <c r="B40" s="127">
        <f>(339.574*100/192.41)</f>
        <v>176.48459019801467</v>
      </c>
      <c r="C40" s="127">
        <f>((85.214*100/63.84))</f>
        <v>133.48057644110276</v>
      </c>
      <c r="D40" s="127">
        <f t="shared" si="0"/>
        <v>75.63299225804266</v>
      </c>
      <c r="F40" s="121">
        <f t="shared" si="1"/>
        <v>151.6451196064742</v>
      </c>
      <c r="G40" s="121">
        <f t="shared" si="2"/>
        <v>122.6843533466018</v>
      </c>
      <c r="H40" s="121">
        <f t="shared" si="3"/>
        <v>80.90227609366731</v>
      </c>
    </row>
    <row r="41" spans="1:8" ht="12" customHeight="1">
      <c r="A41" s="116">
        <v>2005</v>
      </c>
      <c r="B41" s="127">
        <f>((349.35)*100/192.41)</f>
        <v>181.5654072033678</v>
      </c>
      <c r="C41" s="127">
        <f>((87.391*100/63.84))</f>
        <v>136.890664160401</v>
      </c>
      <c r="D41" s="127">
        <f t="shared" si="0"/>
        <v>75.3946835297059</v>
      </c>
      <c r="F41" s="121">
        <f t="shared" si="1"/>
        <v>156.01083279203283</v>
      </c>
      <c r="G41" s="121">
        <f t="shared" si="2"/>
        <v>125.81862514742738</v>
      </c>
      <c r="H41" s="121">
        <f t="shared" si="3"/>
        <v>80.64736460649974</v>
      </c>
    </row>
    <row r="42" spans="1:8" ht="12.75">
      <c r="A42" s="128"/>
      <c r="B42" s="127">
        <f>((345.866)*100/192.41)</f>
        <v>179.75469050465153</v>
      </c>
      <c r="C42" s="127">
        <f>((87.71*100/63.84))</f>
        <v>137.390350877193</v>
      </c>
      <c r="D42" s="127">
        <f t="shared" si="0"/>
        <v>76.43213675897805</v>
      </c>
      <c r="F42" s="121">
        <f t="shared" si="1"/>
        <v>154.4549669227114</v>
      </c>
      <c r="G42" s="121">
        <f t="shared" si="2"/>
        <v>126.27789602683178</v>
      </c>
      <c r="H42" s="121">
        <f t="shared" si="3"/>
        <v>81.75709628685537</v>
      </c>
    </row>
    <row r="43" spans="1:8" ht="12.75">
      <c r="A43" s="128"/>
      <c r="B43" s="127">
        <f>((342.263)*100/192.41)</f>
        <v>177.88212670859102</v>
      </c>
      <c r="C43" s="127">
        <f>((84.73*100/63.84))</f>
        <v>132.72243107769424</v>
      </c>
      <c r="D43" s="127">
        <f t="shared" si="0"/>
        <v>74.61257268141502</v>
      </c>
      <c r="F43" s="121">
        <f t="shared" si="1"/>
        <v>152.84595867725642</v>
      </c>
      <c r="G43" s="121">
        <f t="shared" si="2"/>
        <v>121.9875285640572</v>
      </c>
      <c r="H43" s="121">
        <f t="shared" si="3"/>
        <v>79.81076478550624</v>
      </c>
    </row>
    <row r="44" spans="1:8" ht="12.75">
      <c r="A44" s="128"/>
      <c r="B44" s="127">
        <f>((342.39)*100/192.41)</f>
        <v>177.948131593992</v>
      </c>
      <c r="C44" s="127">
        <f>((82.524*100/63.84))</f>
        <v>129.26691729323306</v>
      </c>
      <c r="D44" s="127">
        <f t="shared" si="0"/>
        <v>72.64303150323015</v>
      </c>
      <c r="F44" s="121">
        <f t="shared" si="1"/>
        <v>152.90267365010484</v>
      </c>
      <c r="G44" s="121">
        <f t="shared" si="2"/>
        <v>118.81150486510391</v>
      </c>
      <c r="H44" s="121">
        <f t="shared" si="3"/>
        <v>77.70400741126768</v>
      </c>
    </row>
    <row r="45" spans="1:8" ht="12.75">
      <c r="A45" s="116"/>
      <c r="B45" s="127">
        <f>((322.351)*100/192.41)</f>
        <v>167.5333922353308</v>
      </c>
      <c r="C45" s="127">
        <f>((78.666*100/63.84))</f>
        <v>123.2236842105263</v>
      </c>
      <c r="D45" s="127">
        <f t="shared" si="0"/>
        <v>73.55171561108035</v>
      </c>
      <c r="F45" s="121">
        <f t="shared" si="1"/>
        <v>143.95376545397045</v>
      </c>
      <c r="G45" s="121">
        <f t="shared" si="2"/>
        <v>113.25706269349844</v>
      </c>
      <c r="H45" s="121">
        <f t="shared" si="3"/>
        <v>78.67599873913171</v>
      </c>
    </row>
    <row r="46" spans="1:8" ht="12.75">
      <c r="A46" s="116">
        <v>2010</v>
      </c>
      <c r="B46" s="127">
        <f>((329.25)*100/192.41)</f>
        <v>171.11896471077387</v>
      </c>
      <c r="C46" s="127">
        <f>((79.292*100/63.84))</f>
        <v>124.20426065162906</v>
      </c>
      <c r="D46" s="127">
        <f t="shared" si="0"/>
        <v>72.5835741593924</v>
      </c>
      <c r="F46" s="121">
        <f t="shared" si="1"/>
        <v>147.03468354594764</v>
      </c>
      <c r="G46" s="121">
        <f t="shared" si="2"/>
        <v>114.1583278048061</v>
      </c>
      <c r="H46" s="121">
        <f t="shared" si="3"/>
        <v>77.64040772674713</v>
      </c>
    </row>
    <row r="47" spans="1:8" ht="12.75">
      <c r="A47" s="116"/>
      <c r="B47" s="127">
        <f>((318.267)*100/192.41)</f>
        <v>165.41084143235798</v>
      </c>
      <c r="C47" s="127">
        <f>((76.868*100/63.84))</f>
        <v>120.40726817042605</v>
      </c>
      <c r="D47" s="127">
        <f t="shared" si="0"/>
        <v>72.79285150100914</v>
      </c>
      <c r="F47" s="121">
        <f t="shared" si="1"/>
        <v>142.12995483103455</v>
      </c>
      <c r="G47" s="121">
        <f t="shared" si="2"/>
        <v>110.66844500958277</v>
      </c>
      <c r="H47" s="121">
        <f t="shared" si="3"/>
        <v>77.86426523609782</v>
      </c>
    </row>
    <row r="48" spans="1:8" ht="12.75">
      <c r="A48" s="116"/>
      <c r="B48" s="127">
        <f>((318.316)*100/192.41)</f>
        <v>165.4363078842056</v>
      </c>
      <c r="C48" s="127">
        <f>((78.214*100/63.84))</f>
        <v>122.51566416040099</v>
      </c>
      <c r="D48" s="127">
        <f t="shared" si="0"/>
        <v>74.05609187443532</v>
      </c>
      <c r="F48" s="121">
        <f t="shared" si="1"/>
        <v>142.15183698591304</v>
      </c>
      <c r="G48" s="121">
        <f t="shared" si="2"/>
        <v>112.6063089709568</v>
      </c>
      <c r="H48" s="121">
        <f t="shared" si="3"/>
        <v>79.21551445171674</v>
      </c>
    </row>
    <row r="49" spans="1:8" ht="12.75">
      <c r="A49" s="116">
        <v>2013</v>
      </c>
      <c r="B49" s="127">
        <f>((317.874)*100/192.41)</f>
        <v>165.20659009406995</v>
      </c>
      <c r="C49" s="127">
        <f>((76.279*100/63.84))</f>
        <v>119.484649122807</v>
      </c>
      <c r="D49" s="127">
        <f t="shared" si="0"/>
        <v>72.32438430862321</v>
      </c>
      <c r="F49" s="121">
        <f t="shared" si="1"/>
        <v>141.95445101741703</v>
      </c>
      <c r="G49" s="121">
        <f t="shared" si="2"/>
        <v>109.82044956140349</v>
      </c>
      <c r="H49" s="121">
        <f t="shared" si="3"/>
        <v>77.36316034777177</v>
      </c>
    </row>
    <row r="50" spans="1:8" ht="12.75">
      <c r="A50" s="116"/>
      <c r="B50" s="127"/>
      <c r="C50" s="127"/>
      <c r="D50" s="127"/>
      <c r="F50" s="121"/>
      <c r="G50" s="121"/>
      <c r="H50" s="121"/>
    </row>
    <row r="51" ht="12.75">
      <c r="A51" s="114" t="s">
        <v>49</v>
      </c>
    </row>
    <row r="53" spans="1:3" ht="12.75">
      <c r="A53" s="13" t="s">
        <v>22</v>
      </c>
      <c r="C53" s="126"/>
    </row>
    <row r="54" ht="12.75">
      <c r="A54" s="125"/>
    </row>
    <row r="55" spans="2:4" ht="12.75">
      <c r="B55" s="124"/>
      <c r="C55" s="124"/>
      <c r="D55" s="123"/>
    </row>
    <row r="56" spans="2:8" ht="12.75">
      <c r="B56" s="121"/>
      <c r="C56" s="121"/>
      <c r="D56" s="121"/>
      <c r="E56" s="121"/>
      <c r="F56" s="121"/>
      <c r="G56" s="121"/>
      <c r="H56" s="121"/>
    </row>
    <row r="57" spans="2:3" ht="12.75">
      <c r="B57" s="123"/>
      <c r="C57" s="123"/>
    </row>
    <row r="58" ht="12.75">
      <c r="C58" s="122"/>
    </row>
    <row r="59" ht="12.75">
      <c r="D59" s="121"/>
    </row>
  </sheetData>
  <sheetProtection/>
  <hyperlinks>
    <hyperlink ref="A53" location="Title!A1" display="Return to Title page"/>
  </hyperlinks>
  <printOptions headings="1"/>
  <pageMargins left="0.75" right="0.75" top="1" bottom="1" header="0.5" footer="0.5"/>
  <pageSetup fitToHeight="1" fitToWidth="1" horizontalDpi="600" verticalDpi="600" orientation="portrait" paperSize="9" scale="40" r:id="rId1"/>
  <headerFooter alignWithMargins="0">
    <oddHeader>&amp;C&amp;F</oddHeader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15" customWidth="1"/>
    <col min="2" max="2" width="19.7109375" style="15" customWidth="1"/>
    <col min="3" max="3" width="15.57421875" style="15" customWidth="1"/>
    <col min="4" max="4" width="11.28125" style="15" customWidth="1"/>
    <col min="5" max="5" width="12.140625" style="15" customWidth="1"/>
    <col min="6" max="6" width="13.421875" style="15" bestFit="1" customWidth="1"/>
    <col min="7" max="12" width="10.57421875" style="15" bestFit="1" customWidth="1"/>
    <col min="13" max="13" width="9.140625" style="15" customWidth="1"/>
    <col min="14" max="14" width="10.00390625" style="15" bestFit="1" customWidth="1"/>
    <col min="15" max="15" width="11.57421875" style="15" customWidth="1"/>
    <col min="16" max="16384" width="9.140625" style="15" customWidth="1"/>
  </cols>
  <sheetData>
    <row r="1" ht="15.75">
      <c r="A1" s="27" t="s">
        <v>58</v>
      </c>
    </row>
    <row r="2" ht="15.75">
      <c r="A2" s="27" t="s">
        <v>57</v>
      </c>
    </row>
    <row r="3" ht="12.75">
      <c r="F3" s="26" t="s">
        <v>56</v>
      </c>
    </row>
    <row r="4" spans="2:6" ht="44.25" customHeight="1">
      <c r="B4" s="28" t="s">
        <v>55</v>
      </c>
      <c r="C4" s="28" t="s">
        <v>53</v>
      </c>
      <c r="D4" s="28" t="s">
        <v>52</v>
      </c>
      <c r="E4" s="28" t="s">
        <v>51</v>
      </c>
      <c r="F4" s="28" t="s">
        <v>54</v>
      </c>
    </row>
    <row r="5" spans="1:6" ht="12.75">
      <c r="A5" s="24">
        <v>1990</v>
      </c>
      <c r="B5" s="29">
        <v>777.6</v>
      </c>
      <c r="C5" s="29">
        <v>591.1</v>
      </c>
      <c r="D5" s="29">
        <v>104.25139012094019</v>
      </c>
      <c r="E5" s="29">
        <v>69.80523857420545</v>
      </c>
      <c r="F5" s="29">
        <v>13.77297301132182</v>
      </c>
    </row>
    <row r="6" spans="1:6" ht="12.75">
      <c r="A6" s="24"/>
      <c r="B6" s="29">
        <v>785.1</v>
      </c>
      <c r="C6" s="29">
        <v>597.9</v>
      </c>
      <c r="D6" s="29">
        <v>104.40813991878433</v>
      </c>
      <c r="E6" s="29">
        <v>70.053645219578</v>
      </c>
      <c r="F6" s="29">
        <v>14.06045378259158</v>
      </c>
    </row>
    <row r="7" spans="1:6" ht="12.75">
      <c r="A7" s="24">
        <v>1992</v>
      </c>
      <c r="B7" s="29">
        <v>761.1</v>
      </c>
      <c r="C7" s="29">
        <v>580.9</v>
      </c>
      <c r="D7" s="29">
        <v>101.95918703850951</v>
      </c>
      <c r="E7" s="29">
        <v>65.22830006062357</v>
      </c>
      <c r="F7" s="29">
        <v>13.990187862427321</v>
      </c>
    </row>
    <row r="8" spans="1:6" ht="12.75">
      <c r="A8" s="24"/>
      <c r="B8" s="29">
        <v>742.2</v>
      </c>
      <c r="C8" s="29">
        <v>566.4</v>
      </c>
      <c r="D8" s="29">
        <v>100.81112978198257</v>
      </c>
      <c r="E8" s="29">
        <v>60.61184427035578</v>
      </c>
      <c r="F8" s="29">
        <v>14.621517144221821</v>
      </c>
    </row>
    <row r="9" spans="1:6" ht="12.75">
      <c r="A9" s="24">
        <v>1994</v>
      </c>
      <c r="B9" s="29">
        <v>732</v>
      </c>
      <c r="C9" s="29">
        <v>560.4</v>
      </c>
      <c r="D9" s="29">
        <v>95.35364329658859</v>
      </c>
      <c r="E9" s="29">
        <v>61.08689299191632</v>
      </c>
      <c r="F9" s="29">
        <v>15.576718205258505</v>
      </c>
    </row>
    <row r="10" spans="1:6" ht="12.75">
      <c r="A10" s="24"/>
      <c r="B10" s="29">
        <v>725.2</v>
      </c>
      <c r="C10" s="29">
        <v>552.9</v>
      </c>
      <c r="D10" s="29">
        <v>97.11979156754482</v>
      </c>
      <c r="E10" s="29">
        <v>59.55735851530255</v>
      </c>
      <c r="F10" s="29">
        <v>16.984939566889736</v>
      </c>
    </row>
    <row r="11" spans="1:6" ht="12.75">
      <c r="A11" s="24">
        <v>1996</v>
      </c>
      <c r="B11" s="29">
        <v>746.5</v>
      </c>
      <c r="C11" s="29">
        <v>573.5</v>
      </c>
      <c r="D11" s="29">
        <v>95.97280182001616</v>
      </c>
      <c r="E11" s="29">
        <v>59.503805198947404</v>
      </c>
      <c r="F11" s="29">
        <v>18.281316094177082</v>
      </c>
    </row>
    <row r="12" spans="1:6" ht="12.75">
      <c r="A12" s="24"/>
      <c r="B12" s="29">
        <v>722.1</v>
      </c>
      <c r="C12" s="29">
        <v>548.6</v>
      </c>
      <c r="D12" s="29">
        <v>93.37968134397113</v>
      </c>
      <c r="E12" s="29">
        <v>59.9401338044186</v>
      </c>
      <c r="F12" s="29">
        <v>20.565937445831842</v>
      </c>
    </row>
    <row r="13" spans="1:6" ht="12.75">
      <c r="A13" s="24">
        <v>1998</v>
      </c>
      <c r="B13" s="29">
        <v>721.1</v>
      </c>
      <c r="C13" s="29">
        <v>552.5</v>
      </c>
      <c r="D13" s="29">
        <v>89.991403374308</v>
      </c>
      <c r="E13" s="29">
        <v>59.75582645037967</v>
      </c>
      <c r="F13" s="29">
        <v>18.32132900603084</v>
      </c>
    </row>
    <row r="14" spans="1:6" ht="12.75">
      <c r="A14" s="24"/>
      <c r="B14" s="29">
        <v>690.2</v>
      </c>
      <c r="C14" s="29">
        <v>544.6</v>
      </c>
      <c r="D14" s="29">
        <v>83.78505671691926</v>
      </c>
      <c r="E14" s="29">
        <v>49.24559229529883</v>
      </c>
      <c r="F14" s="29">
        <v>11.68602209987311</v>
      </c>
    </row>
    <row r="15" spans="1:6" ht="12.75">
      <c r="A15" s="24">
        <v>2000</v>
      </c>
      <c r="B15" s="29">
        <v>692.2</v>
      </c>
      <c r="C15" s="29">
        <v>552.2</v>
      </c>
      <c r="D15" s="29">
        <v>78.2425232843381</v>
      </c>
      <c r="E15" s="29">
        <v>48.28195907668456</v>
      </c>
      <c r="F15" s="29">
        <v>11.093030951819326</v>
      </c>
    </row>
    <row r="16" spans="1:6" ht="12.75">
      <c r="A16" s="24"/>
      <c r="B16" s="29">
        <v>697.6</v>
      </c>
      <c r="C16" s="29">
        <v>562.3</v>
      </c>
      <c r="D16" s="29">
        <v>74.78747017374924</v>
      </c>
      <c r="E16" s="29">
        <v>45.57889997296955</v>
      </c>
      <c r="F16" s="29">
        <v>11.499528257762208</v>
      </c>
    </row>
    <row r="17" spans="1:6" ht="12.75">
      <c r="A17" s="24">
        <v>2002</v>
      </c>
      <c r="B17" s="29">
        <v>678.9</v>
      </c>
      <c r="C17" s="29">
        <v>545.1</v>
      </c>
      <c r="D17" s="29">
        <v>74.00400372385323</v>
      </c>
      <c r="E17" s="29">
        <v>43.76838737305086</v>
      </c>
      <c r="F17" s="29">
        <v>11.859759403593708</v>
      </c>
    </row>
    <row r="18" spans="1:6" ht="12.75">
      <c r="A18" s="24"/>
      <c r="B18" s="29">
        <v>685.3</v>
      </c>
      <c r="C18" s="29">
        <v>555.6</v>
      </c>
      <c r="D18" s="29">
        <v>69.33332111475757</v>
      </c>
      <c r="E18" s="29">
        <v>43.26057297253968</v>
      </c>
      <c r="F18" s="29">
        <v>12.74651089446386</v>
      </c>
    </row>
    <row r="19" spans="1:6" ht="12.75">
      <c r="A19" s="24">
        <v>2004</v>
      </c>
      <c r="B19" s="29">
        <v>682.3</v>
      </c>
      <c r="C19" s="29">
        <v>556.2</v>
      </c>
      <c r="D19" s="29">
        <v>65.11951411799164</v>
      </c>
      <c r="E19" s="29">
        <v>43.81857969812736</v>
      </c>
      <c r="F19" s="29">
        <v>11.790306948196637</v>
      </c>
    </row>
    <row r="20" spans="1:6" ht="12.75">
      <c r="A20" s="24"/>
      <c r="B20" s="29">
        <v>676.3</v>
      </c>
      <c r="C20" s="29">
        <v>552.8</v>
      </c>
      <c r="D20" s="29">
        <v>62.26756513416808</v>
      </c>
      <c r="E20" s="29">
        <v>42.90369058627633</v>
      </c>
      <c r="F20" s="29">
        <v>12.504805941830908</v>
      </c>
    </row>
    <row r="21" spans="1:6" ht="12.75">
      <c r="A21" s="24">
        <v>2006</v>
      </c>
      <c r="B21" s="29">
        <v>673.2</v>
      </c>
      <c r="C21" s="29">
        <v>552.3</v>
      </c>
      <c r="D21" s="29">
        <v>61.23652537152693</v>
      </c>
      <c r="E21" s="29">
        <v>40.75389979679147</v>
      </c>
      <c r="F21" s="29">
        <v>12.93975330350618</v>
      </c>
    </row>
    <row r="22" spans="1:6" ht="12.75">
      <c r="A22" s="24"/>
      <c r="B22" s="29">
        <v>663.7</v>
      </c>
      <c r="C22" s="29">
        <v>544.9</v>
      </c>
      <c r="D22" s="29">
        <v>59.17409122767264</v>
      </c>
      <c r="E22" s="29">
        <v>40.02583013827225</v>
      </c>
      <c r="F22" s="29">
        <v>13.143677567797349</v>
      </c>
    </row>
    <row r="23" spans="1:6" ht="12.75">
      <c r="A23" s="24">
        <v>2008</v>
      </c>
      <c r="B23" s="29">
        <v>644.2</v>
      </c>
      <c r="C23" s="29">
        <v>527.3</v>
      </c>
      <c r="D23" s="29">
        <v>57.95989052462769</v>
      </c>
      <c r="E23" s="29">
        <v>38.99673338900414</v>
      </c>
      <c r="F23" s="29">
        <v>13.52857395527183</v>
      </c>
    </row>
    <row r="24" spans="1:6" ht="12.75">
      <c r="A24" s="24"/>
      <c r="B24" s="29">
        <v>590.7</v>
      </c>
      <c r="C24" s="29">
        <v>477.9</v>
      </c>
      <c r="D24" s="29">
        <v>55.73688911610793</v>
      </c>
      <c r="E24" s="29">
        <v>36.82956967888268</v>
      </c>
      <c r="F24" s="29">
        <v>13.850691699087673</v>
      </c>
    </row>
    <row r="25" spans="1:6" ht="12.75">
      <c r="A25" s="26">
        <v>2010</v>
      </c>
      <c r="B25" s="29">
        <v>606.2</v>
      </c>
      <c r="C25" s="29">
        <v>495.2</v>
      </c>
      <c r="D25" s="29">
        <v>52.500514665781715</v>
      </c>
      <c r="E25" s="29">
        <v>37.69641817265804</v>
      </c>
      <c r="F25" s="29">
        <v>14.394268806839534</v>
      </c>
    </row>
    <row r="26" spans="1:6" ht="12.75">
      <c r="A26" s="26"/>
      <c r="B26" s="29">
        <v>563.2</v>
      </c>
      <c r="C26" s="29">
        <v>454</v>
      </c>
      <c r="D26" s="29">
        <v>51.68775109484257</v>
      </c>
      <c r="E26" s="29">
        <v>36.29318131457342</v>
      </c>
      <c r="F26" s="29">
        <v>14.66969109248079</v>
      </c>
    </row>
    <row r="27" spans="1:6" ht="12.75">
      <c r="A27" s="26"/>
      <c r="B27" s="29">
        <v>581.1</v>
      </c>
      <c r="C27" s="29">
        <v>474.1</v>
      </c>
      <c r="D27" s="29">
        <v>50.62960613734084</v>
      </c>
      <c r="E27" s="29">
        <v>35.98967106722336</v>
      </c>
      <c r="F27" s="29">
        <v>14.698342975786039</v>
      </c>
    </row>
    <row r="28" spans="1:6" ht="12.75">
      <c r="A28" s="26" t="s">
        <v>50</v>
      </c>
      <c r="B28" s="29">
        <v>569.9</v>
      </c>
      <c r="C28" s="29">
        <v>464.3</v>
      </c>
      <c r="D28" s="20"/>
      <c r="E28" s="25"/>
      <c r="F28" s="20"/>
    </row>
    <row r="29" spans="1:6" ht="12.75">
      <c r="A29" s="24"/>
      <c r="B29" s="23"/>
      <c r="C29" s="22"/>
      <c r="E29" s="22"/>
      <c r="F29" s="22"/>
    </row>
    <row r="30" spans="1:2" ht="12.75">
      <c r="A30" s="21" t="s">
        <v>49</v>
      </c>
      <c r="B30" s="17"/>
    </row>
    <row r="32" ht="12.75">
      <c r="A32" s="13" t="s">
        <v>22</v>
      </c>
    </row>
  </sheetData>
  <sheetProtection/>
  <hyperlinks>
    <hyperlink ref="A32" location="Title!A1" display="Return to Title page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8515625" style="17" customWidth="1"/>
    <col min="2" max="2" width="13.421875" style="17" bestFit="1" customWidth="1"/>
    <col min="3" max="3" width="11.421875" style="17" customWidth="1"/>
    <col min="4" max="4" width="9.140625" style="17" customWidth="1"/>
    <col min="5" max="5" width="14.8515625" style="17" bestFit="1" customWidth="1"/>
    <col min="6" max="16384" width="9.140625" style="17" customWidth="1"/>
  </cols>
  <sheetData>
    <row r="1" ht="15.75">
      <c r="A1" s="27" t="s">
        <v>73</v>
      </c>
    </row>
    <row r="2" ht="15.75">
      <c r="A2" s="27" t="s">
        <v>72</v>
      </c>
    </row>
    <row r="3" ht="12.75">
      <c r="A3" s="24"/>
    </row>
    <row r="4" spans="2:3" ht="12.75">
      <c r="B4" s="42"/>
      <c r="C4" s="42" t="s">
        <v>71</v>
      </c>
    </row>
    <row r="5" spans="1:7" ht="63.75">
      <c r="A5" s="41"/>
      <c r="B5" s="40" t="s">
        <v>70</v>
      </c>
      <c r="C5" s="40" t="s">
        <v>69</v>
      </c>
      <c r="E5" s="39"/>
      <c r="F5" s="39"/>
      <c r="G5" s="39"/>
    </row>
    <row r="6" spans="1:8" ht="12.75">
      <c r="A6" s="17" t="s">
        <v>68</v>
      </c>
      <c r="B6" s="38">
        <v>-7.5</v>
      </c>
      <c r="C6" s="35">
        <v>-13.793103448275861</v>
      </c>
      <c r="D6" s="35"/>
      <c r="F6" s="38"/>
      <c r="G6" s="35"/>
      <c r="H6" s="35"/>
    </row>
    <row r="7" spans="1:8" ht="14.25">
      <c r="A7" s="17" t="s">
        <v>67</v>
      </c>
      <c r="B7" s="38">
        <v>0</v>
      </c>
      <c r="C7" s="35">
        <v>-9.946714031971581</v>
      </c>
      <c r="D7" s="35"/>
      <c r="F7" s="38"/>
      <c r="G7" s="35"/>
      <c r="H7" s="35"/>
    </row>
    <row r="8" spans="1:8" ht="12.75">
      <c r="A8" s="17" t="s">
        <v>66</v>
      </c>
      <c r="B8" s="38">
        <v>-21</v>
      </c>
      <c r="C8" s="35">
        <v>-23.62012987012987</v>
      </c>
      <c r="D8" s="35"/>
      <c r="F8" s="38"/>
      <c r="G8" s="35"/>
      <c r="H8" s="35"/>
    </row>
    <row r="9" spans="1:8" ht="12.75">
      <c r="A9" s="17" t="s">
        <v>65</v>
      </c>
      <c r="B9" s="38">
        <v>25</v>
      </c>
      <c r="C9" s="35">
        <v>11.214953271028037</v>
      </c>
      <c r="D9" s="35"/>
      <c r="F9" s="38"/>
      <c r="G9" s="35"/>
      <c r="H9" s="35"/>
    </row>
    <row r="10" spans="1:8" ht="12.75">
      <c r="A10" s="17" t="s">
        <v>64</v>
      </c>
      <c r="B10" s="38">
        <v>-6.5</v>
      </c>
      <c r="C10" s="35">
        <v>-4.069767441860465</v>
      </c>
      <c r="D10" s="35"/>
      <c r="F10" s="38"/>
      <c r="G10" s="35"/>
      <c r="H10" s="35"/>
    </row>
    <row r="11" spans="1:8" ht="12.75">
      <c r="A11" s="17" t="s">
        <v>63</v>
      </c>
      <c r="B11" s="38">
        <v>-6</v>
      </c>
      <c r="C11" s="35">
        <v>-6.572769953051643</v>
      </c>
      <c r="D11" s="35"/>
      <c r="F11" s="38"/>
      <c r="G11" s="35"/>
      <c r="H11" s="35"/>
    </row>
    <row r="12" spans="1:8" ht="12.75">
      <c r="A12" s="17" t="s">
        <v>62</v>
      </c>
      <c r="B12" s="38">
        <v>15</v>
      </c>
      <c r="C12" s="35">
        <v>23.875432525951556</v>
      </c>
      <c r="D12" s="35"/>
      <c r="F12" s="38"/>
      <c r="G12" s="35"/>
      <c r="H12" s="35"/>
    </row>
    <row r="13" spans="1:8" ht="12.75">
      <c r="A13" s="17" t="s">
        <v>61</v>
      </c>
      <c r="B13" s="38">
        <v>-12.5</v>
      </c>
      <c r="C13" s="35">
        <v>-23.195876288659793</v>
      </c>
      <c r="D13" s="35"/>
      <c r="F13" s="37"/>
      <c r="G13" s="35"/>
      <c r="H13" s="35"/>
    </row>
    <row r="14" spans="1:8" ht="12.75">
      <c r="A14" s="24" t="s">
        <v>60</v>
      </c>
      <c r="B14" s="36">
        <v>-8</v>
      </c>
      <c r="C14" s="43">
        <v>-11.840562719812427</v>
      </c>
      <c r="D14" s="35"/>
      <c r="E14" s="43"/>
      <c r="F14" s="36"/>
      <c r="G14" s="35"/>
      <c r="H14" s="35"/>
    </row>
    <row r="15" spans="2:8" ht="12.75">
      <c r="B15" s="34"/>
      <c r="C15" s="34"/>
      <c r="F15" s="32"/>
      <c r="G15" s="18"/>
      <c r="H15" s="18"/>
    </row>
    <row r="16" spans="1:8" ht="12.75">
      <c r="A16" s="17" t="s">
        <v>59</v>
      </c>
      <c r="F16" s="32"/>
      <c r="G16" s="31"/>
      <c r="H16" s="31"/>
    </row>
    <row r="17" spans="6:8" ht="12.75">
      <c r="F17" s="32"/>
      <c r="G17" s="31"/>
      <c r="H17" s="31"/>
    </row>
    <row r="18" spans="1:8" ht="12.75">
      <c r="A18" s="44" t="s">
        <v>74</v>
      </c>
      <c r="F18" s="32"/>
      <c r="G18" s="31"/>
      <c r="H18" s="31"/>
    </row>
    <row r="20" spans="1:8" ht="12.75">
      <c r="A20" s="13" t="s">
        <v>22</v>
      </c>
      <c r="C20" s="33"/>
      <c r="F20" s="32"/>
      <c r="G20" s="31"/>
      <c r="H20" s="31"/>
    </row>
    <row r="21" spans="3:8" ht="12.75">
      <c r="C21" s="33"/>
      <c r="F21" s="32"/>
      <c r="G21" s="31"/>
      <c r="H21" s="31"/>
    </row>
    <row r="23" spans="6:8" ht="12.75">
      <c r="F23" s="32"/>
      <c r="G23" s="31"/>
      <c r="H23" s="31"/>
    </row>
    <row r="24" spans="3:8" ht="12.75">
      <c r="C24" s="33"/>
      <c r="F24" s="32"/>
      <c r="G24" s="31"/>
      <c r="H24" s="31"/>
    </row>
    <row r="25" spans="3:8" ht="12.75">
      <c r="C25" s="33"/>
      <c r="F25" s="32"/>
      <c r="G25" s="31"/>
      <c r="H25" s="31"/>
    </row>
    <row r="26" spans="6:8" ht="12.75">
      <c r="F26" s="32"/>
      <c r="G26" s="31"/>
      <c r="H26" s="31"/>
    </row>
    <row r="27" spans="3:8" ht="12.75">
      <c r="C27" s="33"/>
      <c r="F27" s="32"/>
      <c r="G27" s="31"/>
      <c r="H27" s="31"/>
    </row>
    <row r="29" spans="6:8" ht="12.75">
      <c r="F29" s="32"/>
      <c r="G29" s="31"/>
      <c r="H29" s="31"/>
    </row>
    <row r="30" spans="6:8" ht="12.75">
      <c r="F30" s="32"/>
      <c r="G30" s="31"/>
      <c r="H30" s="31"/>
    </row>
    <row r="31" spans="6:8" ht="12.75">
      <c r="F31" s="32"/>
      <c r="G31" s="31"/>
      <c r="H31" s="31"/>
    </row>
    <row r="32" spans="6:8" ht="12.75">
      <c r="F32" s="32"/>
      <c r="G32" s="31"/>
      <c r="H32" s="31"/>
    </row>
    <row r="33" spans="6:8" ht="12.75">
      <c r="F33" s="32"/>
      <c r="G33" s="31"/>
      <c r="H33" s="31"/>
    </row>
    <row r="34" spans="6:8" ht="12.75">
      <c r="F34" s="32"/>
      <c r="G34" s="31"/>
      <c r="H34" s="31"/>
    </row>
    <row r="35" spans="6:8" ht="12.75">
      <c r="F35" s="32"/>
      <c r="G35" s="31"/>
      <c r="H35" s="31"/>
    </row>
    <row r="36" spans="6:8" ht="12.75">
      <c r="F36" s="32"/>
      <c r="G36" s="31"/>
      <c r="H36" s="31"/>
    </row>
    <row r="37" spans="6:8" ht="12.75">
      <c r="F37" s="32"/>
      <c r="G37" s="31"/>
      <c r="H37" s="30"/>
    </row>
    <row r="38" spans="6:8" ht="12.75">
      <c r="F38" s="32"/>
      <c r="G38" s="31"/>
      <c r="H38" s="30"/>
    </row>
    <row r="39" spans="6:8" ht="12.75">
      <c r="F39" s="32"/>
      <c r="G39" s="31"/>
      <c r="H39" s="30"/>
    </row>
  </sheetData>
  <sheetProtection/>
  <hyperlinks>
    <hyperlink ref="A20" location="Title!A1" display="Return to Title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7109375" style="46" customWidth="1"/>
    <col min="2" max="26" width="9.140625" style="45" customWidth="1"/>
    <col min="27" max="27" width="10.28125" style="45" bestFit="1" customWidth="1"/>
    <col min="28" max="16384" width="9.140625" style="45" customWidth="1"/>
  </cols>
  <sheetData>
    <row r="1" s="57" customFormat="1" ht="15.75">
      <c r="A1" s="58" t="s">
        <v>82</v>
      </c>
    </row>
    <row r="2" ht="32.25" customHeight="1">
      <c r="A2" s="56" t="s">
        <v>81</v>
      </c>
    </row>
    <row r="4" spans="22:25" ht="12.75">
      <c r="V4" s="53"/>
      <c r="Y4" s="53" t="s">
        <v>56</v>
      </c>
    </row>
    <row r="5" spans="1:25" s="52" customFormat="1" ht="12.75">
      <c r="A5" s="55"/>
      <c r="B5" s="52">
        <v>1990</v>
      </c>
      <c r="D5" s="52">
        <v>1992</v>
      </c>
      <c r="F5" s="52">
        <v>1994</v>
      </c>
      <c r="H5" s="52">
        <v>1996</v>
      </c>
      <c r="J5" s="52">
        <v>1998</v>
      </c>
      <c r="L5" s="52">
        <v>2000</v>
      </c>
      <c r="N5" s="52">
        <v>2002</v>
      </c>
      <c r="P5" s="52">
        <v>2004</v>
      </c>
      <c r="R5" s="52">
        <v>2006</v>
      </c>
      <c r="T5" s="52">
        <v>2008</v>
      </c>
      <c r="V5" s="54">
        <v>2010</v>
      </c>
      <c r="X5" s="53"/>
      <c r="Y5" s="53" t="s">
        <v>50</v>
      </c>
    </row>
    <row r="6" spans="1:25" ht="12.75">
      <c r="A6" s="46" t="s">
        <v>80</v>
      </c>
      <c r="B6" s="50">
        <v>203.5</v>
      </c>
      <c r="C6" s="50">
        <v>200.1</v>
      </c>
      <c r="D6" s="50">
        <v>188.1</v>
      </c>
      <c r="E6" s="50">
        <v>170.8</v>
      </c>
      <c r="F6" s="50">
        <v>166.6</v>
      </c>
      <c r="G6" s="50">
        <v>163.4</v>
      </c>
      <c r="H6" s="50">
        <v>163.1</v>
      </c>
      <c r="I6" s="50">
        <v>150.2</v>
      </c>
      <c r="J6" s="50">
        <v>155.2</v>
      </c>
      <c r="K6" s="50">
        <v>147.1</v>
      </c>
      <c r="L6" s="50">
        <v>158.5</v>
      </c>
      <c r="M6" s="50">
        <v>168.7</v>
      </c>
      <c r="N6" s="50">
        <v>164.4</v>
      </c>
      <c r="O6" s="50">
        <v>173.4</v>
      </c>
      <c r="P6" s="50">
        <v>173</v>
      </c>
      <c r="Q6" s="50">
        <v>172.8</v>
      </c>
      <c r="R6" s="50">
        <v>182</v>
      </c>
      <c r="S6" s="50">
        <v>177.8</v>
      </c>
      <c r="T6" s="50">
        <v>172.8</v>
      </c>
      <c r="U6" s="51">
        <v>151.1</v>
      </c>
      <c r="V6" s="50">
        <v>156.6</v>
      </c>
      <c r="W6" s="50">
        <v>144.1</v>
      </c>
      <c r="X6" s="45">
        <v>158.1</v>
      </c>
      <c r="Y6" s="45">
        <v>145.1</v>
      </c>
    </row>
    <row r="7" spans="1:25" ht="12.75">
      <c r="A7" s="46" t="s">
        <v>79</v>
      </c>
      <c r="B7" s="50">
        <v>79</v>
      </c>
      <c r="C7" s="50">
        <v>87.7</v>
      </c>
      <c r="D7" s="50">
        <v>85.2</v>
      </c>
      <c r="E7" s="50">
        <v>89.2</v>
      </c>
      <c r="F7" s="50">
        <v>85</v>
      </c>
      <c r="G7" s="50">
        <v>80.8</v>
      </c>
      <c r="H7" s="50">
        <v>92</v>
      </c>
      <c r="I7" s="50">
        <v>85</v>
      </c>
      <c r="J7" s="50">
        <v>86.9</v>
      </c>
      <c r="K7" s="50">
        <v>86.7</v>
      </c>
      <c r="L7" s="50">
        <v>87.1</v>
      </c>
      <c r="M7" s="50">
        <v>89.3</v>
      </c>
      <c r="N7" s="50">
        <v>86.1</v>
      </c>
      <c r="O7" s="50">
        <v>87</v>
      </c>
      <c r="P7" s="50">
        <v>88.4</v>
      </c>
      <c r="Q7" s="50">
        <v>84.3</v>
      </c>
      <c r="R7" s="50">
        <v>81.7</v>
      </c>
      <c r="S7" s="50">
        <v>78.1</v>
      </c>
      <c r="T7" s="50">
        <v>79.9</v>
      </c>
      <c r="U7" s="51">
        <v>74.8</v>
      </c>
      <c r="V7" s="50">
        <v>86.6</v>
      </c>
      <c r="W7" s="50">
        <v>66.5</v>
      </c>
      <c r="X7" s="45">
        <v>74.9</v>
      </c>
      <c r="Y7" s="45">
        <v>76.9</v>
      </c>
    </row>
    <row r="8" spans="1:25" ht="12.75">
      <c r="A8" s="46" t="s">
        <v>78</v>
      </c>
      <c r="B8" s="50">
        <v>171.3</v>
      </c>
      <c r="C8" s="50">
        <v>177</v>
      </c>
      <c r="D8" s="50">
        <v>174.3</v>
      </c>
      <c r="E8" s="50">
        <v>172.7</v>
      </c>
      <c r="F8" s="50">
        <v>173.3</v>
      </c>
      <c r="G8" s="50">
        <v>172.79999999999998</v>
      </c>
      <c r="H8" s="50">
        <v>178.4</v>
      </c>
      <c r="I8" s="50">
        <v>172.5</v>
      </c>
      <c r="J8" s="50">
        <v>171.2</v>
      </c>
      <c r="K8" s="50">
        <v>171.2</v>
      </c>
      <c r="L8" s="50">
        <v>169.6</v>
      </c>
      <c r="M8" s="50">
        <v>169.2</v>
      </c>
      <c r="N8" s="50">
        <v>158.6</v>
      </c>
      <c r="O8" s="50">
        <v>159</v>
      </c>
      <c r="P8" s="50">
        <v>157.70000000000002</v>
      </c>
      <c r="Q8" s="50">
        <v>158.1</v>
      </c>
      <c r="R8" s="50">
        <v>151.6</v>
      </c>
      <c r="S8" s="50">
        <v>148</v>
      </c>
      <c r="T8" s="50">
        <v>142.60000000000002</v>
      </c>
      <c r="U8" s="51">
        <v>129.7</v>
      </c>
      <c r="V8" s="50">
        <v>131</v>
      </c>
      <c r="W8" s="50">
        <v>124.7</v>
      </c>
      <c r="X8" s="45">
        <v>122.6</v>
      </c>
      <c r="Y8" s="45">
        <v>123.60000000000001</v>
      </c>
    </row>
    <row r="9" spans="1:25" ht="12.75">
      <c r="A9" s="46" t="s">
        <v>47</v>
      </c>
      <c r="B9" s="50">
        <v>16.7</v>
      </c>
      <c r="C9" s="50">
        <v>14.3</v>
      </c>
      <c r="D9" s="50">
        <v>13.7</v>
      </c>
      <c r="E9" s="50">
        <v>13.6</v>
      </c>
      <c r="F9" s="50">
        <v>14.9</v>
      </c>
      <c r="G9" s="50">
        <v>15.3</v>
      </c>
      <c r="H9" s="50">
        <v>15.8</v>
      </c>
      <c r="I9" s="50">
        <v>15.6</v>
      </c>
      <c r="J9" s="50">
        <v>15.8</v>
      </c>
      <c r="K9" s="50">
        <v>15.8</v>
      </c>
      <c r="L9" s="50">
        <v>15.2</v>
      </c>
      <c r="M9" s="50">
        <v>14.1</v>
      </c>
      <c r="N9" s="50">
        <v>13.4</v>
      </c>
      <c r="O9" s="50">
        <v>14.3</v>
      </c>
      <c r="P9" s="50">
        <v>14.7</v>
      </c>
      <c r="Q9" s="50">
        <v>15</v>
      </c>
      <c r="R9" s="50">
        <v>14.3</v>
      </c>
      <c r="S9" s="50">
        <v>15.6</v>
      </c>
      <c r="T9" s="50">
        <v>14.1</v>
      </c>
      <c r="U9" s="51">
        <v>9.3</v>
      </c>
      <c r="V9" s="50">
        <v>9.9</v>
      </c>
      <c r="W9" s="50">
        <v>9.5</v>
      </c>
      <c r="X9" s="45">
        <v>9.3</v>
      </c>
      <c r="Y9" s="45">
        <v>9.8</v>
      </c>
    </row>
    <row r="10" spans="1:25" ht="12.75">
      <c r="A10" s="46" t="s">
        <v>48</v>
      </c>
      <c r="B10" s="50">
        <v>119.6</v>
      </c>
      <c r="C10" s="50">
        <v>117.9</v>
      </c>
      <c r="D10" s="50">
        <v>119.2</v>
      </c>
      <c r="E10" s="50">
        <v>120.4</v>
      </c>
      <c r="F10" s="50">
        <v>120.8</v>
      </c>
      <c r="G10" s="50">
        <v>119.9</v>
      </c>
      <c r="H10" s="50">
        <v>124.4</v>
      </c>
      <c r="I10" s="50">
        <v>125.8</v>
      </c>
      <c r="J10" s="50">
        <v>124.8</v>
      </c>
      <c r="K10" s="50">
        <v>125.9</v>
      </c>
      <c r="L10" s="50">
        <v>124.9</v>
      </c>
      <c r="M10" s="50">
        <v>125</v>
      </c>
      <c r="N10" s="50">
        <v>127.5</v>
      </c>
      <c r="O10" s="50">
        <v>127.1</v>
      </c>
      <c r="P10" s="50">
        <v>128.3</v>
      </c>
      <c r="Q10" s="50">
        <v>129.2</v>
      </c>
      <c r="R10" s="50">
        <v>129.7</v>
      </c>
      <c r="S10" s="50">
        <v>132.7</v>
      </c>
      <c r="T10" s="50">
        <v>125.5</v>
      </c>
      <c r="U10" s="51">
        <v>120.7</v>
      </c>
      <c r="V10" s="50">
        <v>119.1</v>
      </c>
      <c r="W10" s="50">
        <v>117.4</v>
      </c>
      <c r="X10" s="45">
        <v>116.9</v>
      </c>
      <c r="Y10" s="45">
        <v>116.7</v>
      </c>
    </row>
    <row r="11" spans="1:25" ht="12.75">
      <c r="A11" s="46" t="s">
        <v>77</v>
      </c>
      <c r="B11" s="50">
        <v>1</v>
      </c>
      <c r="C11" s="50">
        <v>0.9</v>
      </c>
      <c r="D11" s="50">
        <v>0.4</v>
      </c>
      <c r="E11" s="50">
        <v>-0.4</v>
      </c>
      <c r="F11" s="50">
        <v>-0.3</v>
      </c>
      <c r="G11" s="50">
        <v>0.6</v>
      </c>
      <c r="H11" s="50">
        <v>-0.1</v>
      </c>
      <c r="I11" s="50">
        <v>-0.5</v>
      </c>
      <c r="J11" s="50">
        <v>-1.5</v>
      </c>
      <c r="K11" s="50">
        <v>-2</v>
      </c>
      <c r="L11" s="50">
        <v>-3</v>
      </c>
      <c r="M11" s="50">
        <v>-4</v>
      </c>
      <c r="N11" s="50">
        <v>-4.9</v>
      </c>
      <c r="O11" s="50">
        <v>-5.1</v>
      </c>
      <c r="P11" s="50">
        <v>-6</v>
      </c>
      <c r="Q11" s="50">
        <v>-6.5</v>
      </c>
      <c r="R11" s="50">
        <v>-7</v>
      </c>
      <c r="S11" s="50">
        <v>-7.4</v>
      </c>
      <c r="T11" s="50">
        <v>-7.6</v>
      </c>
      <c r="U11" s="51">
        <v>-7.7</v>
      </c>
      <c r="V11" s="50">
        <v>-8</v>
      </c>
      <c r="W11" s="50">
        <v>-8.2</v>
      </c>
      <c r="X11" s="45">
        <v>-7.7</v>
      </c>
      <c r="Y11" s="45">
        <v>-7.7</v>
      </c>
    </row>
    <row r="12" ht="12.75">
      <c r="A12" s="49"/>
    </row>
    <row r="13" spans="1:25" ht="12.75">
      <c r="A13" s="46" t="s">
        <v>76</v>
      </c>
      <c r="B13" s="45">
        <v>591.1</v>
      </c>
      <c r="C13" s="45">
        <v>597.9</v>
      </c>
      <c r="D13" s="45">
        <v>580.9</v>
      </c>
      <c r="E13" s="45">
        <v>566.4</v>
      </c>
      <c r="F13" s="45">
        <v>560.4</v>
      </c>
      <c r="G13" s="45">
        <v>552.9</v>
      </c>
      <c r="H13" s="45">
        <v>573.5</v>
      </c>
      <c r="I13" s="45">
        <v>548.6</v>
      </c>
      <c r="J13" s="45">
        <v>552.5</v>
      </c>
      <c r="K13" s="45">
        <v>544.6</v>
      </c>
      <c r="L13" s="45">
        <v>552.2</v>
      </c>
      <c r="M13" s="45">
        <v>562.3</v>
      </c>
      <c r="N13" s="45">
        <v>545.1</v>
      </c>
      <c r="O13" s="45">
        <v>555.6</v>
      </c>
      <c r="P13" s="45">
        <v>556.2</v>
      </c>
      <c r="Q13" s="45">
        <v>552.8</v>
      </c>
      <c r="R13" s="45">
        <v>552.3</v>
      </c>
      <c r="S13" s="45">
        <v>544.9</v>
      </c>
      <c r="T13" s="45">
        <v>527.3</v>
      </c>
      <c r="U13" s="45">
        <v>477.9</v>
      </c>
      <c r="V13" s="45">
        <v>495.2</v>
      </c>
      <c r="W13" s="45">
        <v>454</v>
      </c>
      <c r="X13" s="45">
        <v>474.1</v>
      </c>
      <c r="Y13" s="45">
        <v>464.3</v>
      </c>
    </row>
    <row r="15" ht="12.75">
      <c r="A15" s="48" t="s">
        <v>75</v>
      </c>
    </row>
    <row r="16" ht="12.75" customHeight="1"/>
    <row r="17" ht="12.75">
      <c r="A17" s="47" t="s">
        <v>49</v>
      </c>
    </row>
    <row r="19" ht="12.75">
      <c r="A19" s="13" t="s">
        <v>22</v>
      </c>
    </row>
  </sheetData>
  <sheetProtection/>
  <hyperlinks>
    <hyperlink ref="A19" location="Title!A1" display="Return to Title page"/>
  </hyperlinks>
  <printOptions/>
  <pageMargins left="0.75" right="0.75" top="1" bottom="1" header="0.5" footer="0.5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S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28125" style="15" customWidth="1"/>
    <col min="2" max="11" width="9.140625" style="15" hidden="1" customWidth="1"/>
    <col min="12" max="12" width="9.140625" style="20" customWidth="1"/>
    <col min="13" max="20" width="9.140625" style="15" customWidth="1"/>
    <col min="21" max="21" width="12.00390625" style="15" bestFit="1" customWidth="1"/>
    <col min="22" max="16384" width="9.140625" style="15" customWidth="1"/>
  </cols>
  <sheetData>
    <row r="1" ht="15.75">
      <c r="A1" s="27" t="s">
        <v>95</v>
      </c>
    </row>
    <row r="2" ht="15.75">
      <c r="A2" s="27" t="s">
        <v>94</v>
      </c>
    </row>
    <row r="3" spans="1:45" ht="12.75">
      <c r="A3" s="24"/>
      <c r="B3" s="69"/>
      <c r="C3" s="69"/>
      <c r="D3" s="69"/>
      <c r="E3" s="69"/>
      <c r="AL3" s="26"/>
      <c r="AM3" s="26"/>
      <c r="AP3" s="26"/>
      <c r="AQ3" s="26"/>
      <c r="AR3" s="26"/>
      <c r="AS3" s="26" t="s">
        <v>56</v>
      </c>
    </row>
    <row r="4" spans="1:45" s="62" customFormat="1" ht="12.75">
      <c r="A4" s="65"/>
      <c r="B4" s="68" t="s">
        <v>93</v>
      </c>
      <c r="C4" s="68"/>
      <c r="D4" s="68"/>
      <c r="E4" s="67"/>
      <c r="F4" s="66"/>
      <c r="G4" s="65" t="s">
        <v>92</v>
      </c>
      <c r="I4" s="64"/>
      <c r="L4" s="63" t="s">
        <v>91</v>
      </c>
      <c r="Q4" s="62" t="s">
        <v>90</v>
      </c>
      <c r="V4" s="62" t="s">
        <v>89</v>
      </c>
      <c r="AA4" s="62" t="s">
        <v>88</v>
      </c>
      <c r="AF4" s="62">
        <v>2000</v>
      </c>
      <c r="AK4" s="62">
        <v>2005</v>
      </c>
      <c r="AP4" s="62">
        <v>2010</v>
      </c>
      <c r="AS4" s="62" t="s">
        <v>50</v>
      </c>
    </row>
    <row r="5" spans="1:45" ht="12.75">
      <c r="A5" s="54" t="s">
        <v>87</v>
      </c>
      <c r="B5" s="15">
        <v>341.9936214345986</v>
      </c>
      <c r="C5" s="15">
        <v>300.7701438868992</v>
      </c>
      <c r="D5" s="15">
        <v>262.75386875047593</v>
      </c>
      <c r="E5" s="15">
        <v>284.3534546052119</v>
      </c>
      <c r="F5" s="15">
        <v>255.01687356934292</v>
      </c>
      <c r="G5" s="15">
        <v>258.05383276968047</v>
      </c>
      <c r="H5" s="15">
        <v>260.91346022630637</v>
      </c>
      <c r="I5" s="15">
        <v>265.2353386209426</v>
      </c>
      <c r="J5" s="15">
        <v>260.92162725735244</v>
      </c>
      <c r="K5" s="15">
        <v>281.4957538987734</v>
      </c>
      <c r="L5" s="35">
        <v>267.41283011350845</v>
      </c>
      <c r="M5" s="35">
        <v>259.10889677148293</v>
      </c>
      <c r="N5" s="35">
        <v>243.83047196235896</v>
      </c>
      <c r="O5" s="35">
        <v>244.96489126892195</v>
      </c>
      <c r="P5" s="35">
        <v>173.8323443479722</v>
      </c>
      <c r="Q5" s="35">
        <v>230.89844896377062</v>
      </c>
      <c r="R5" s="35">
        <v>249.3820291456507</v>
      </c>
      <c r="S5" s="35">
        <v>252.5776707008447</v>
      </c>
      <c r="T5" s="35">
        <v>242.54880300270884</v>
      </c>
      <c r="U5" s="35">
        <v>233.08860064429805</v>
      </c>
      <c r="V5" s="35">
        <v>233.1</v>
      </c>
      <c r="W5" s="35">
        <v>234.7</v>
      </c>
      <c r="X5" s="35">
        <v>220</v>
      </c>
      <c r="Y5" s="35">
        <v>190.6</v>
      </c>
      <c r="Z5" s="35">
        <v>177.5</v>
      </c>
      <c r="AA5" s="35">
        <v>163.9</v>
      </c>
      <c r="AB5" s="35">
        <v>154.3</v>
      </c>
      <c r="AC5" s="35">
        <v>136.2</v>
      </c>
      <c r="AD5" s="35">
        <v>137.4</v>
      </c>
      <c r="AE5" s="35">
        <v>120.10000000000001</v>
      </c>
      <c r="AF5" s="35">
        <v>128.6</v>
      </c>
      <c r="AG5" s="35">
        <v>139</v>
      </c>
      <c r="AH5" s="35">
        <v>130.7</v>
      </c>
      <c r="AI5" s="35">
        <v>138.9</v>
      </c>
      <c r="AJ5" s="35">
        <v>133.4</v>
      </c>
      <c r="AK5" s="35">
        <v>134.9</v>
      </c>
      <c r="AL5" s="35">
        <v>146.9</v>
      </c>
      <c r="AM5" s="35">
        <v>136.1</v>
      </c>
      <c r="AN5" s="35">
        <v>124.89999999999999</v>
      </c>
      <c r="AO5" s="35">
        <v>105</v>
      </c>
      <c r="AP5" s="35">
        <v>109</v>
      </c>
      <c r="AQ5" s="35">
        <v>109.3</v>
      </c>
      <c r="AR5" s="35">
        <v>139.8</v>
      </c>
      <c r="AS5" s="35">
        <v>130.7</v>
      </c>
    </row>
    <row r="6" spans="1:45" ht="12.75">
      <c r="A6" s="54" t="s">
        <v>85</v>
      </c>
      <c r="B6" s="15">
        <v>248.46993120829367</v>
      </c>
      <c r="C6" s="15">
        <v>253.96678264148363</v>
      </c>
      <c r="D6" s="15">
        <v>271.87871266990146</v>
      </c>
      <c r="E6" s="15">
        <v>272.47166375395193</v>
      </c>
      <c r="F6" s="15">
        <v>255.05647465823907</v>
      </c>
      <c r="G6" s="15">
        <v>228.66710108417288</v>
      </c>
      <c r="H6" s="15">
        <v>221.56071654250817</v>
      </c>
      <c r="I6" s="15">
        <v>225.5991052231018</v>
      </c>
      <c r="J6" s="15">
        <v>230.9943175895713</v>
      </c>
      <c r="K6" s="15">
        <v>231.1406579843699</v>
      </c>
      <c r="L6" s="35">
        <v>198.591912278221</v>
      </c>
      <c r="M6" s="35">
        <v>180.11869825309816</v>
      </c>
      <c r="N6" s="35">
        <v>182.30097590278342</v>
      </c>
      <c r="O6" s="35">
        <v>168.80831889920566</v>
      </c>
      <c r="P6" s="35">
        <v>221.18204444842698</v>
      </c>
      <c r="Q6" s="35">
        <v>184.26946354132247</v>
      </c>
      <c r="R6" s="35">
        <v>178.27908450989906</v>
      </c>
      <c r="S6" s="35">
        <v>171.9753820692329</v>
      </c>
      <c r="T6" s="35">
        <v>183.25300593645</v>
      </c>
      <c r="U6" s="35">
        <v>184.831377012167</v>
      </c>
      <c r="V6" s="35">
        <v>191.1</v>
      </c>
      <c r="W6" s="35">
        <v>190.4</v>
      </c>
      <c r="X6" s="35">
        <v>189.3</v>
      </c>
      <c r="Y6" s="35">
        <v>188.8</v>
      </c>
      <c r="Z6" s="35">
        <v>184.4</v>
      </c>
      <c r="AA6" s="35">
        <v>178.6</v>
      </c>
      <c r="AB6" s="35">
        <v>182.5</v>
      </c>
      <c r="AC6" s="35">
        <v>174.9</v>
      </c>
      <c r="AD6" s="35">
        <v>172.5</v>
      </c>
      <c r="AE6" s="35">
        <v>169.4</v>
      </c>
      <c r="AF6" s="35">
        <v>166.1</v>
      </c>
      <c r="AG6" s="35">
        <v>170.3</v>
      </c>
      <c r="AH6" s="35">
        <v>167.4</v>
      </c>
      <c r="AI6" s="35">
        <v>165.8</v>
      </c>
      <c r="AJ6" s="35">
        <v>167.9</v>
      </c>
      <c r="AK6" s="35">
        <v>170</v>
      </c>
      <c r="AL6" s="35">
        <v>166.3</v>
      </c>
      <c r="AM6" s="35">
        <v>167.4</v>
      </c>
      <c r="AN6" s="35">
        <v>158.7</v>
      </c>
      <c r="AO6" s="35">
        <v>151.3</v>
      </c>
      <c r="AP6" s="35">
        <v>150.5</v>
      </c>
      <c r="AQ6" s="35">
        <v>144</v>
      </c>
      <c r="AR6" s="35">
        <v>143.1</v>
      </c>
      <c r="AS6" s="35">
        <v>141.7</v>
      </c>
    </row>
    <row r="7" spans="1:45" ht="12.75">
      <c r="A7" s="54" t="s">
        <v>86</v>
      </c>
      <c r="B7" s="15">
        <v>78.84801049408239</v>
      </c>
      <c r="C7" s="15">
        <v>86.97769458093383</v>
      </c>
      <c r="D7" s="15">
        <v>96.2484826635422</v>
      </c>
      <c r="E7" s="15">
        <v>103.09903272734581</v>
      </c>
      <c r="F7" s="15">
        <v>106.2377512397926</v>
      </c>
      <c r="G7" s="15">
        <v>105.82561473165705</v>
      </c>
      <c r="H7" s="15">
        <v>112.68156321734736</v>
      </c>
      <c r="I7" s="15">
        <v>113.54234321907774</v>
      </c>
      <c r="J7" s="15">
        <v>115.41421244471158</v>
      </c>
      <c r="K7" s="15">
        <v>124.68767816553495</v>
      </c>
      <c r="L7" s="35">
        <v>114.97572003339621</v>
      </c>
      <c r="M7" s="35">
        <v>118.57097167160471</v>
      </c>
      <c r="N7" s="35">
        <v>122.89574464789428</v>
      </c>
      <c r="O7" s="35">
        <v>128.18492539695958</v>
      </c>
      <c r="P7" s="35">
        <v>131.064491395605</v>
      </c>
      <c r="Q7" s="35">
        <v>132.85802275181575</v>
      </c>
      <c r="R7" s="35">
        <v>135.18581819877704</v>
      </c>
      <c r="S7" s="35">
        <v>143.5586976468099</v>
      </c>
      <c r="T7" s="35">
        <v>141.4355952443286</v>
      </c>
      <c r="U7" s="35">
        <v>138.60742066091197</v>
      </c>
      <c r="V7" s="35">
        <v>146</v>
      </c>
      <c r="W7" s="35">
        <v>153.7</v>
      </c>
      <c r="X7" s="35">
        <v>153</v>
      </c>
      <c r="Y7" s="35">
        <v>168.6</v>
      </c>
      <c r="Z7" s="35">
        <v>178.5</v>
      </c>
      <c r="AA7" s="35">
        <v>188.2</v>
      </c>
      <c r="AB7" s="35">
        <v>214.4</v>
      </c>
      <c r="AC7" s="35">
        <v>217.4</v>
      </c>
      <c r="AD7" s="35">
        <v>223.3</v>
      </c>
      <c r="AE7" s="35">
        <v>238</v>
      </c>
      <c r="AF7" s="35">
        <v>241.8</v>
      </c>
      <c r="AG7" s="35">
        <v>238.4</v>
      </c>
      <c r="AH7" s="35">
        <v>233.5</v>
      </c>
      <c r="AI7" s="35">
        <v>237.7</v>
      </c>
      <c r="AJ7" s="35">
        <v>242.4</v>
      </c>
      <c r="AK7" s="35">
        <v>235.2</v>
      </c>
      <c r="AL7" s="35">
        <v>227.4</v>
      </c>
      <c r="AM7" s="35">
        <v>229.7</v>
      </c>
      <c r="AN7" s="35">
        <v>234.1</v>
      </c>
      <c r="AO7" s="35">
        <v>214.2</v>
      </c>
      <c r="AP7" s="35">
        <v>228.4</v>
      </c>
      <c r="AQ7" s="35">
        <v>193.5</v>
      </c>
      <c r="AR7" s="35">
        <v>183.8</v>
      </c>
      <c r="AS7" s="35">
        <v>184.5</v>
      </c>
    </row>
    <row r="8" spans="1:45" ht="12.75">
      <c r="A8" s="54" t="s">
        <v>46</v>
      </c>
      <c r="B8" s="15">
        <v>16.565490359337343</v>
      </c>
      <c r="C8" s="15">
        <v>17.0228399219037</v>
      </c>
      <c r="D8" s="15">
        <v>17.44134828698686</v>
      </c>
      <c r="E8" s="15">
        <v>18.642044500898802</v>
      </c>
      <c r="F8" s="15">
        <v>17.133252214212238</v>
      </c>
      <c r="G8" s="15">
        <v>16.686618008616712</v>
      </c>
      <c r="H8" s="15">
        <v>18.053020093509296</v>
      </c>
      <c r="I8" s="15">
        <v>24.811234889326222</v>
      </c>
      <c r="J8" s="15">
        <v>28.30215013975855</v>
      </c>
      <c r="K8" s="15">
        <v>33.93331547655522</v>
      </c>
      <c r="L8" s="35">
        <v>25.3771860741581</v>
      </c>
      <c r="M8" s="35">
        <v>24.10682137803665</v>
      </c>
      <c r="N8" s="35">
        <v>24.08531954122606</v>
      </c>
      <c r="O8" s="35">
        <v>24.314213674481152</v>
      </c>
      <c r="P8" s="35">
        <v>23.30519205536595</v>
      </c>
      <c r="Q8" s="35">
        <v>21.257005543427365</v>
      </c>
      <c r="R8" s="35">
        <v>19.98745662365747</v>
      </c>
      <c r="S8" s="35">
        <v>20.823536129282473</v>
      </c>
      <c r="T8" s="35">
        <v>22.0013263334768</v>
      </c>
      <c r="U8" s="35">
        <v>21.79684047422761</v>
      </c>
      <c r="V8" s="35">
        <v>20.8</v>
      </c>
      <c r="W8" s="35">
        <v>19.1</v>
      </c>
      <c r="X8" s="35">
        <v>18.5</v>
      </c>
      <c r="Y8" s="35">
        <v>18.3</v>
      </c>
      <c r="Z8" s="35">
        <v>20</v>
      </c>
      <c r="AA8" s="35">
        <v>22.2</v>
      </c>
      <c r="AB8" s="35">
        <v>22.4</v>
      </c>
      <c r="AC8" s="35">
        <v>20.1</v>
      </c>
      <c r="AD8" s="35">
        <v>19.3</v>
      </c>
      <c r="AE8" s="35">
        <v>17.1</v>
      </c>
      <c r="AF8" s="35">
        <v>15.7</v>
      </c>
      <c r="AG8" s="35">
        <v>14.6</v>
      </c>
      <c r="AH8" s="35">
        <v>13.4</v>
      </c>
      <c r="AI8" s="35">
        <v>13.1</v>
      </c>
      <c r="AJ8" s="35">
        <v>12.6</v>
      </c>
      <c r="AK8" s="35">
        <v>12.7</v>
      </c>
      <c r="AL8" s="35">
        <v>11.6</v>
      </c>
      <c r="AM8" s="35">
        <v>11.8</v>
      </c>
      <c r="AN8" s="35">
        <v>9.6</v>
      </c>
      <c r="AO8" s="35">
        <v>7.4</v>
      </c>
      <c r="AP8" s="35">
        <v>7.3</v>
      </c>
      <c r="AQ8" s="35">
        <v>7.2</v>
      </c>
      <c r="AR8" s="35">
        <v>7.3</v>
      </c>
      <c r="AS8" s="35">
        <v>7.3</v>
      </c>
    </row>
    <row r="9" spans="1:45" s="24" customFormat="1" ht="12.75">
      <c r="A9" s="54" t="s">
        <v>83</v>
      </c>
      <c r="B9" s="24">
        <v>685.877053496312</v>
      </c>
      <c r="C9" s="24">
        <v>658.7374610312204</v>
      </c>
      <c r="D9" s="24">
        <v>648.3224123709065</v>
      </c>
      <c r="E9" s="24">
        <v>678.5661955874084</v>
      </c>
      <c r="F9" s="24">
        <v>633.4443516815868</v>
      </c>
      <c r="G9" s="24">
        <v>609.2331665941272</v>
      </c>
      <c r="H9" s="24">
        <v>613.2087600796713</v>
      </c>
      <c r="I9" s="24">
        <v>629.1880219524484</v>
      </c>
      <c r="J9" s="24">
        <v>635.6323074313938</v>
      </c>
      <c r="K9" s="24">
        <v>671.2574055252335</v>
      </c>
      <c r="L9" s="70">
        <v>606.3576484992838</v>
      </c>
      <c r="M9" s="70">
        <v>581.9053880742225</v>
      </c>
      <c r="N9" s="70">
        <v>573.1125120542628</v>
      </c>
      <c r="O9" s="70">
        <v>566.2723492395684</v>
      </c>
      <c r="P9" s="70">
        <v>549.3840722473701</v>
      </c>
      <c r="Q9" s="70">
        <v>569.2829408003362</v>
      </c>
      <c r="R9" s="70">
        <v>582.8343884779844</v>
      </c>
      <c r="S9" s="70">
        <v>588.9352865461699</v>
      </c>
      <c r="T9" s="70">
        <v>589.2387305169642</v>
      </c>
      <c r="U9" s="70">
        <v>578.3242387916046</v>
      </c>
      <c r="V9" s="70">
        <v>591.1</v>
      </c>
      <c r="W9" s="70">
        <v>597.9</v>
      </c>
      <c r="X9" s="70">
        <v>580.9</v>
      </c>
      <c r="Y9" s="70">
        <v>566.4</v>
      </c>
      <c r="Z9" s="70">
        <v>560.4</v>
      </c>
      <c r="AA9" s="70">
        <v>552.9</v>
      </c>
      <c r="AB9" s="70">
        <v>573.5</v>
      </c>
      <c r="AC9" s="70">
        <v>548.6</v>
      </c>
      <c r="AD9" s="70">
        <v>552.5</v>
      </c>
      <c r="AE9" s="70">
        <v>544.6</v>
      </c>
      <c r="AF9" s="70">
        <v>552.2</v>
      </c>
      <c r="AG9" s="70">
        <v>562.3</v>
      </c>
      <c r="AH9" s="70">
        <v>545.1</v>
      </c>
      <c r="AI9" s="70">
        <v>555.6</v>
      </c>
      <c r="AJ9" s="70">
        <v>556.2</v>
      </c>
      <c r="AK9" s="70">
        <v>552.8</v>
      </c>
      <c r="AL9" s="70">
        <v>552.3</v>
      </c>
      <c r="AM9" s="70">
        <v>544.9</v>
      </c>
      <c r="AN9" s="70">
        <v>527.3</v>
      </c>
      <c r="AO9" s="70">
        <v>477.9</v>
      </c>
      <c r="AP9" s="70">
        <v>495.2</v>
      </c>
      <c r="AQ9" s="70">
        <v>454</v>
      </c>
      <c r="AR9" s="70">
        <v>474.1</v>
      </c>
      <c r="AS9" s="70">
        <v>464.3</v>
      </c>
    </row>
    <row r="11" ht="12.75">
      <c r="A11" s="47" t="s">
        <v>49</v>
      </c>
    </row>
    <row r="12" ht="12.75">
      <c r="A12" s="46"/>
    </row>
    <row r="13" ht="12.75">
      <c r="A13" s="13" t="s">
        <v>22</v>
      </c>
    </row>
  </sheetData>
  <sheetProtection/>
  <hyperlinks>
    <hyperlink ref="A13" location="Title!A1" display="Return to Title page"/>
  </hyperlinks>
  <printOptions/>
  <pageMargins left="0.75" right="0.75" top="1" bottom="1" header="0.5" footer="0.5"/>
  <pageSetup horizontalDpi="600" verticalDpi="600" orientation="portrait" paperSize="9" r:id="rId1"/>
  <ignoredErrors>
    <ignoredError sqref="B4:AT4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24" customWidth="1"/>
    <col min="2" max="2" width="22.00390625" style="15" bestFit="1" customWidth="1"/>
    <col min="3" max="3" width="54.8515625" style="15" bestFit="1" customWidth="1"/>
    <col min="4" max="4" width="56.7109375" style="15" bestFit="1" customWidth="1"/>
    <col min="5" max="16384" width="9.140625" style="15" customWidth="1"/>
  </cols>
  <sheetData>
    <row r="1" ht="15.75">
      <c r="A1" s="27" t="s">
        <v>102</v>
      </c>
    </row>
    <row r="2" ht="15.75">
      <c r="A2" s="27" t="s">
        <v>101</v>
      </c>
    </row>
    <row r="4" spans="1:4" s="24" customFormat="1" ht="12.75">
      <c r="A4" s="72" t="s">
        <v>100</v>
      </c>
      <c r="C4" s="72"/>
      <c r="D4" s="72"/>
    </row>
    <row r="5" spans="2:4" s="24" customFormat="1" ht="12.75">
      <c r="B5" s="24" t="s">
        <v>99</v>
      </c>
      <c r="C5" s="24" t="s">
        <v>98</v>
      </c>
      <c r="D5" s="24" t="s">
        <v>97</v>
      </c>
    </row>
    <row r="6" spans="1:9" ht="12.75">
      <c r="A6" s="24">
        <v>1980</v>
      </c>
      <c r="B6" s="23">
        <v>100</v>
      </c>
      <c r="C6" s="23">
        <v>100</v>
      </c>
      <c r="D6" s="23">
        <v>100</v>
      </c>
      <c r="E6" s="23"/>
      <c r="H6" s="23"/>
      <c r="I6" s="23"/>
    </row>
    <row r="7" spans="2:9" ht="12.75">
      <c r="B7" s="23">
        <v>97.67100705699309</v>
      </c>
      <c r="C7" s="23">
        <v>95.10588687344031</v>
      </c>
      <c r="D7" s="23">
        <v>97.37371379609509</v>
      </c>
      <c r="E7" s="23"/>
      <c r="H7" s="23"/>
      <c r="I7" s="23"/>
    </row>
    <row r="8" spans="2:9" ht="12.75">
      <c r="B8" s="23">
        <v>96.09735316453352</v>
      </c>
      <c r="C8" s="23">
        <v>90.8988270596651</v>
      </c>
      <c r="D8" s="23">
        <v>94.59035453768666</v>
      </c>
      <c r="E8" s="23"/>
      <c r="H8" s="23"/>
      <c r="I8" s="23"/>
    </row>
    <row r="9" spans="2:9" ht="12.75">
      <c r="B9" s="23">
        <v>98.01589212617385</v>
      </c>
      <c r="C9" s="23">
        <v>88.9721537874804</v>
      </c>
      <c r="D9" s="23">
        <v>90.77319183398173</v>
      </c>
      <c r="E9" s="23"/>
      <c r="H9" s="23"/>
      <c r="I9" s="23"/>
    </row>
    <row r="10" spans="2:9" ht="12.75">
      <c r="B10" s="23">
        <v>100.19485450739965</v>
      </c>
      <c r="C10" s="23">
        <v>84.34309126448274</v>
      </c>
      <c r="D10" s="23">
        <v>84.17906456289508</v>
      </c>
      <c r="E10" s="23"/>
      <c r="H10" s="23"/>
      <c r="I10" s="23"/>
    </row>
    <row r="11" spans="1:9" ht="12.75">
      <c r="A11" s="24">
        <v>1985</v>
      </c>
      <c r="B11" s="23">
        <v>105.47037359462112</v>
      </c>
      <c r="C11" s="23">
        <v>89.03246003588053</v>
      </c>
      <c r="D11" s="23">
        <v>84.41466262182757</v>
      </c>
      <c r="E11" s="23"/>
      <c r="H11" s="23"/>
      <c r="I11" s="23"/>
    </row>
    <row r="12" spans="2:9" ht="12.75">
      <c r="B12" s="23">
        <v>106.4402007816407</v>
      </c>
      <c r="C12" s="23">
        <v>91.50227344140379</v>
      </c>
      <c r="D12" s="23">
        <v>85.96589706657761</v>
      </c>
      <c r="E12" s="23"/>
      <c r="H12" s="23"/>
      <c r="I12" s="23"/>
    </row>
    <row r="13" spans="2:9" ht="12.75">
      <c r="B13" s="23">
        <v>106.57763618514883</v>
      </c>
      <c r="C13" s="23">
        <v>93.36900051561584</v>
      </c>
      <c r="D13" s="23">
        <v>87.60655974149522</v>
      </c>
      <c r="E13" s="23"/>
      <c r="H13" s="23"/>
      <c r="I13" s="23"/>
    </row>
    <row r="14" spans="2:9" ht="12.75">
      <c r="B14" s="23">
        <v>108.57767322973199</v>
      </c>
      <c r="C14" s="23">
        <v>90.65996828783325</v>
      </c>
      <c r="D14" s="23">
        <v>83.49779986168254</v>
      </c>
      <c r="E14" s="23"/>
      <c r="H14" s="23"/>
      <c r="I14" s="23"/>
    </row>
    <row r="15" spans="2:9" ht="12.75">
      <c r="B15" s="23">
        <v>110.35210876289615</v>
      </c>
      <c r="C15" s="23">
        <v>89.06844345416924</v>
      </c>
      <c r="D15" s="23">
        <v>80.71295098269734</v>
      </c>
      <c r="E15" s="23"/>
      <c r="H15" s="23"/>
      <c r="I15" s="23"/>
    </row>
    <row r="16" spans="1:10" ht="12.75">
      <c r="A16" s="24">
        <v>1990</v>
      </c>
      <c r="B16" s="23">
        <v>112.22137842893923</v>
      </c>
      <c r="C16" s="23">
        <v>92.45922525836814</v>
      </c>
      <c r="D16" s="23">
        <v>82.39002813257646</v>
      </c>
      <c r="E16" s="23"/>
      <c r="H16" s="23"/>
      <c r="I16" s="23"/>
      <c r="J16" s="23"/>
    </row>
    <row r="17" spans="2:10" ht="12.75">
      <c r="B17" s="23">
        <v>113.24677249069255</v>
      </c>
      <c r="C17" s="23">
        <v>90.91445196166812</v>
      </c>
      <c r="D17" s="23">
        <v>80.27994967286165</v>
      </c>
      <c r="E17" s="23"/>
      <c r="H17" s="23"/>
      <c r="I17" s="23"/>
      <c r="J17" s="23"/>
    </row>
    <row r="18" spans="2:10" ht="12.75">
      <c r="B18" s="23">
        <v>112.50995573172312</v>
      </c>
      <c r="C18" s="23">
        <v>85.46231091449162</v>
      </c>
      <c r="D18" s="23">
        <v>75.95977650037842</v>
      </c>
      <c r="E18" s="23"/>
      <c r="H18" s="23"/>
      <c r="I18" s="23"/>
      <c r="J18" s="23"/>
    </row>
    <row r="19" spans="2:10" ht="12.75">
      <c r="B19" s="23">
        <v>113.14638167034026</v>
      </c>
      <c r="C19" s="23">
        <v>77.60214090481217</v>
      </c>
      <c r="D19" s="23">
        <v>68.5856142805444</v>
      </c>
      <c r="E19" s="23"/>
      <c r="H19" s="23"/>
      <c r="I19" s="23"/>
      <c r="J19" s="23"/>
    </row>
    <row r="20" spans="2:10" ht="12.75">
      <c r="B20" s="23">
        <v>113.90320250421382</v>
      </c>
      <c r="C20" s="23">
        <v>75.69389153830039</v>
      </c>
      <c r="D20" s="23">
        <v>66.45457710945405</v>
      </c>
      <c r="E20" s="23"/>
      <c r="H20" s="23"/>
      <c r="I20" s="23"/>
      <c r="J20" s="23"/>
    </row>
    <row r="21" spans="1:10" ht="12.75">
      <c r="A21" s="24">
        <v>1995</v>
      </c>
      <c r="B21" s="23">
        <v>116.87936431495305</v>
      </c>
      <c r="C21" s="23">
        <v>74.23998725905332</v>
      </c>
      <c r="D21" s="23">
        <v>63.51847282382539</v>
      </c>
      <c r="E21" s="23"/>
      <c r="H21" s="23"/>
      <c r="I21" s="23"/>
      <c r="J21" s="23"/>
    </row>
    <row r="22" spans="2:10" ht="12.75">
      <c r="B22" s="23">
        <v>120.8523958584156</v>
      </c>
      <c r="C22" s="23">
        <v>74.10368373287392</v>
      </c>
      <c r="D22" s="23">
        <v>61.317513158522694</v>
      </c>
      <c r="E22" s="23"/>
      <c r="H22" s="23"/>
      <c r="I22" s="23"/>
      <c r="J22" s="23"/>
    </row>
    <row r="23" spans="2:10" ht="12.75">
      <c r="B23" s="23">
        <v>120.0737187204801</v>
      </c>
      <c r="C23" s="23">
        <v>68.24263210715917</v>
      </c>
      <c r="D23" s="23">
        <v>56.83394570798741</v>
      </c>
      <c r="E23" s="23"/>
      <c r="H23" s="23"/>
      <c r="I23" s="23"/>
      <c r="J23" s="23"/>
    </row>
    <row r="24" spans="1:10" ht="12.75">
      <c r="A24" s="26"/>
      <c r="B24" s="23">
        <v>123.64148252421789</v>
      </c>
      <c r="C24" s="23">
        <v>70.51435754348272</v>
      </c>
      <c r="D24" s="23">
        <v>57.03131028833379</v>
      </c>
      <c r="E24" s="23"/>
      <c r="H24" s="23"/>
      <c r="I24" s="23"/>
      <c r="J24" s="23"/>
    </row>
    <row r="25" spans="1:10" ht="12.75">
      <c r="A25" s="26"/>
      <c r="B25" s="23">
        <v>124.69503046916965</v>
      </c>
      <c r="C25" s="23">
        <v>66.83416233663858</v>
      </c>
      <c r="D25" s="23">
        <v>53.59809615922349</v>
      </c>
      <c r="E25" s="23"/>
      <c r="H25" s="23"/>
      <c r="I25" s="23"/>
      <c r="J25" s="23"/>
    </row>
    <row r="26" spans="1:10" ht="12.75">
      <c r="A26" s="24">
        <v>2000</v>
      </c>
      <c r="B26" s="23">
        <v>126.61208764748375</v>
      </c>
      <c r="C26" s="23">
        <v>72.01369633145626</v>
      </c>
      <c r="D26" s="23">
        <v>56.877425899459475</v>
      </c>
      <c r="E26" s="23"/>
      <c r="H26" s="23"/>
      <c r="I26" s="23"/>
      <c r="J26" s="23"/>
    </row>
    <row r="27" spans="1:10" ht="12.75">
      <c r="A27" s="26"/>
      <c r="B27" s="23">
        <v>130.7884939524718</v>
      </c>
      <c r="C27" s="23">
        <v>76.64801622155628</v>
      </c>
      <c r="D27" s="23">
        <v>58.60455603182491</v>
      </c>
      <c r="E27" s="23"/>
      <c r="H27" s="23"/>
      <c r="I27" s="23"/>
      <c r="J27" s="23"/>
    </row>
    <row r="28" spans="1:10" ht="12.75">
      <c r="A28" s="26"/>
      <c r="B28" s="23">
        <v>131.13542362910587</v>
      </c>
      <c r="C28" s="23">
        <v>74.69433234631803</v>
      </c>
      <c r="D28" s="23">
        <v>56.95969119494225</v>
      </c>
      <c r="E28" s="23"/>
      <c r="H28" s="23"/>
      <c r="I28" s="23"/>
      <c r="J28" s="23"/>
    </row>
    <row r="29" spans="1:10" ht="12.75">
      <c r="A29" s="26"/>
      <c r="B29" s="23">
        <v>134.32378140887684</v>
      </c>
      <c r="C29" s="23">
        <v>78.78343813170041</v>
      </c>
      <c r="D29" s="23">
        <v>58.65189120300776</v>
      </c>
      <c r="E29" s="23"/>
      <c r="H29" s="23"/>
      <c r="I29" s="23"/>
      <c r="J29" s="23"/>
    </row>
    <row r="30" spans="1:10" ht="12.75">
      <c r="A30" s="26"/>
      <c r="B30" s="23">
        <v>132.7356305744921</v>
      </c>
      <c r="C30" s="23">
        <v>78.60170009679453</v>
      </c>
      <c r="D30" s="23">
        <v>59.21673009469957</v>
      </c>
      <c r="E30" s="23"/>
      <c r="H30" s="23"/>
      <c r="I30" s="23"/>
      <c r="J30" s="23"/>
    </row>
    <row r="31" spans="1:10" ht="12.75">
      <c r="A31" s="71">
        <v>2005</v>
      </c>
      <c r="B31" s="23">
        <v>134.17997465620684</v>
      </c>
      <c r="C31" s="23">
        <v>78.51083107934159</v>
      </c>
      <c r="D31" s="23">
        <v>58.511585861079794</v>
      </c>
      <c r="E31" s="23"/>
      <c r="H31" s="23"/>
      <c r="I31" s="23"/>
      <c r="J31" s="23"/>
    </row>
    <row r="32" spans="2:10" ht="12.75">
      <c r="B32" s="23">
        <v>133.816912778917</v>
      </c>
      <c r="C32" s="23">
        <v>82.6908058821769</v>
      </c>
      <c r="D32" s="23">
        <v>61.79398714629809</v>
      </c>
      <c r="E32" s="23"/>
      <c r="H32" s="23"/>
      <c r="I32" s="23"/>
      <c r="J32" s="23"/>
    </row>
    <row r="33" spans="1:10" ht="12.75">
      <c r="A33" s="71"/>
      <c r="B33" s="23">
        <v>133.84845439033433</v>
      </c>
      <c r="C33" s="23">
        <v>80.78255651566512</v>
      </c>
      <c r="D33" s="23">
        <v>60.35374624505094</v>
      </c>
      <c r="E33" s="23"/>
      <c r="H33" s="23"/>
      <c r="I33" s="23"/>
      <c r="J33" s="23"/>
    </row>
    <row r="34" spans="1:10" ht="12.75">
      <c r="A34" s="71"/>
      <c r="B34" s="23">
        <v>131.59680120848748</v>
      </c>
      <c r="C34" s="23">
        <v>78.51083107934159</v>
      </c>
      <c r="D34" s="23">
        <v>59.66013638504607</v>
      </c>
      <c r="E34" s="23"/>
      <c r="H34" s="23"/>
      <c r="I34" s="23"/>
      <c r="J34" s="23"/>
    </row>
    <row r="35" spans="1:10" ht="12.75">
      <c r="A35" s="71"/>
      <c r="B35" s="23">
        <v>126.69648978694715</v>
      </c>
      <c r="C35" s="23">
        <v>68.65154268569742</v>
      </c>
      <c r="D35" s="23">
        <v>54.18582851122541</v>
      </c>
      <c r="E35" s="23"/>
      <c r="H35" s="23"/>
      <c r="I35" s="23"/>
      <c r="J35" s="23"/>
    </row>
    <row r="36" spans="1:10" ht="12.75">
      <c r="A36" s="71">
        <v>2010</v>
      </c>
      <c r="B36" s="23">
        <v>128.83559162051924</v>
      </c>
      <c r="C36" s="23">
        <v>71.1504406656533</v>
      </c>
      <c r="D36" s="23">
        <v>55.225764690260796</v>
      </c>
      <c r="E36" s="23"/>
      <c r="H36" s="23"/>
      <c r="I36" s="23"/>
      <c r="J36" s="23"/>
    </row>
    <row r="37" spans="1:9" ht="12.75">
      <c r="A37" s="26"/>
      <c r="B37" s="23">
        <v>123.10353160933784</v>
      </c>
      <c r="C37" s="23">
        <v>65.47112707484446</v>
      </c>
      <c r="D37" s="23">
        <v>53.18379271409809</v>
      </c>
      <c r="E37" s="23"/>
      <c r="H37" s="23"/>
      <c r="I37" s="23"/>
    </row>
    <row r="38" spans="1:4" ht="12.75">
      <c r="A38" s="71"/>
      <c r="B38" s="23">
        <v>121.57717766228103</v>
      </c>
      <c r="C38" s="23">
        <v>71.83195829655037</v>
      </c>
      <c r="D38" s="23">
        <v>59.083423120814906</v>
      </c>
    </row>
    <row r="39" spans="1:4" ht="12.75">
      <c r="A39" s="71" t="s">
        <v>96</v>
      </c>
      <c r="B39" s="23">
        <v>119.91494217809968</v>
      </c>
      <c r="C39" s="23">
        <v>65.92547216210917</v>
      </c>
      <c r="D39" s="23">
        <v>54.97686190282737</v>
      </c>
    </row>
    <row r="41" ht="12.75">
      <c r="A41" s="59" t="s">
        <v>103</v>
      </c>
    </row>
    <row r="43" ht="12.75">
      <c r="A43" s="13" t="s">
        <v>22</v>
      </c>
    </row>
  </sheetData>
  <sheetProtection/>
  <hyperlinks>
    <hyperlink ref="A43" location="Title!A1" display="Return to Title page"/>
  </hyperlinks>
  <printOptions/>
  <pageMargins left="0.75" right="0.75" top="1" bottom="1" header="0.5" footer="0.5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U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15" customWidth="1"/>
    <col min="2" max="4" width="12.00390625" style="15" hidden="1" customWidth="1"/>
    <col min="5" max="5" width="10.00390625" style="15" hidden="1" customWidth="1"/>
    <col min="6" max="6" width="9.7109375" style="15" hidden="1" customWidth="1"/>
    <col min="7" max="11" width="9.57421875" style="15" hidden="1" customWidth="1"/>
    <col min="12" max="12" width="10.28125" style="15" bestFit="1" customWidth="1"/>
    <col min="13" max="29" width="9.57421875" style="15" bestFit="1" customWidth="1"/>
    <col min="30" max="32" width="10.57421875" style="15" bestFit="1" customWidth="1"/>
    <col min="33" max="33" width="10.00390625" style="15" customWidth="1"/>
    <col min="34" max="41" width="10.57421875" style="15" bestFit="1" customWidth="1"/>
    <col min="42" max="44" width="9.140625" style="15" customWidth="1"/>
    <col min="45" max="45" width="12.00390625" style="15" bestFit="1" customWidth="1"/>
    <col min="46" max="16384" width="9.140625" style="15" customWidth="1"/>
  </cols>
  <sheetData>
    <row r="1" ht="15.75">
      <c r="A1" s="81" t="s">
        <v>112</v>
      </c>
    </row>
    <row r="2" spans="1:6" ht="18" customHeight="1">
      <c r="A2" s="379" t="s">
        <v>111</v>
      </c>
      <c r="B2" s="379"/>
      <c r="C2" s="379"/>
      <c r="D2" s="379"/>
      <c r="E2" s="379"/>
      <c r="F2" s="379"/>
    </row>
    <row r="3" spans="1:6" ht="29.25" customHeight="1">
      <c r="A3" s="379"/>
      <c r="B3" s="379"/>
      <c r="C3" s="379"/>
      <c r="D3" s="379"/>
      <c r="E3" s="379"/>
      <c r="F3" s="379"/>
    </row>
    <row r="5" spans="2:45" ht="12.75">
      <c r="B5" s="17">
        <v>1970</v>
      </c>
      <c r="C5" s="17">
        <v>1971</v>
      </c>
      <c r="D5" s="17">
        <v>1972</v>
      </c>
      <c r="E5" s="17">
        <v>1973</v>
      </c>
      <c r="F5" s="17">
        <v>1974</v>
      </c>
      <c r="G5" s="17">
        <v>1975</v>
      </c>
      <c r="H5" s="17">
        <v>1976</v>
      </c>
      <c r="I5" s="17">
        <v>1977</v>
      </c>
      <c r="J5" s="17">
        <v>1978</v>
      </c>
      <c r="K5" s="17">
        <v>1979</v>
      </c>
      <c r="L5" s="17">
        <v>1980</v>
      </c>
      <c r="M5" s="17">
        <v>1981</v>
      </c>
      <c r="N5" s="17">
        <v>1982</v>
      </c>
      <c r="O5" s="17">
        <v>1983</v>
      </c>
      <c r="P5" s="17">
        <v>1984</v>
      </c>
      <c r="Q5" s="17">
        <v>1985</v>
      </c>
      <c r="R5" s="17">
        <v>1986</v>
      </c>
      <c r="S5" s="17">
        <v>1987</v>
      </c>
      <c r="T5" s="17">
        <v>1988</v>
      </c>
      <c r="U5" s="17">
        <v>1989</v>
      </c>
      <c r="V5" s="17">
        <v>1990</v>
      </c>
      <c r="W5" s="17">
        <v>1991</v>
      </c>
      <c r="X5" s="17">
        <v>1992</v>
      </c>
      <c r="Y5" s="17">
        <v>1993</v>
      </c>
      <c r="Z5" s="17">
        <v>1994</v>
      </c>
      <c r="AA5" s="17">
        <v>1995</v>
      </c>
      <c r="AB5" s="17">
        <v>1996</v>
      </c>
      <c r="AC5" s="17">
        <v>1997</v>
      </c>
      <c r="AD5" s="17">
        <v>1998</v>
      </c>
      <c r="AE5" s="17">
        <v>1999</v>
      </c>
      <c r="AF5" s="17">
        <v>2000</v>
      </c>
      <c r="AG5" s="17">
        <v>2001</v>
      </c>
      <c r="AH5" s="17">
        <v>2002</v>
      </c>
      <c r="AI5" s="17">
        <v>2003</v>
      </c>
      <c r="AJ5" s="42">
        <v>2004</v>
      </c>
      <c r="AK5" s="17">
        <v>2005</v>
      </c>
      <c r="AL5" s="42">
        <v>2006</v>
      </c>
      <c r="AM5" s="17">
        <v>2007</v>
      </c>
      <c r="AN5" s="42">
        <v>2008</v>
      </c>
      <c r="AO5" s="42">
        <v>2009</v>
      </c>
      <c r="AP5" s="42">
        <v>2010</v>
      </c>
      <c r="AQ5" s="42">
        <v>2011</v>
      </c>
      <c r="AR5" s="42">
        <v>2012</v>
      </c>
      <c r="AS5" s="42" t="s">
        <v>50</v>
      </c>
    </row>
    <row r="6" spans="1:47" ht="15">
      <c r="A6" s="15" t="s">
        <v>110</v>
      </c>
      <c r="B6" s="15">
        <v>586.36935</v>
      </c>
      <c r="C6" s="15">
        <v>598.6449</v>
      </c>
      <c r="D6" s="15">
        <v>620.5332000000001</v>
      </c>
      <c r="E6" s="15">
        <v>665.1844500000001</v>
      </c>
      <c r="F6" s="15">
        <v>656.45055</v>
      </c>
      <c r="G6" s="15">
        <v>652.3755</v>
      </c>
      <c r="H6" s="15">
        <v>669.58185</v>
      </c>
      <c r="I6" s="15">
        <v>685.5187500000001</v>
      </c>
      <c r="J6" s="15">
        <v>707.6895000000001</v>
      </c>
      <c r="K6" s="15">
        <v>726.69135</v>
      </c>
      <c r="L6" s="17">
        <v>799.737</v>
      </c>
      <c r="M6" s="17">
        <v>792.963</v>
      </c>
      <c r="N6" s="17">
        <v>809.419</v>
      </c>
      <c r="O6" s="17">
        <v>843.432</v>
      </c>
      <c r="P6" s="17">
        <v>862.478</v>
      </c>
      <c r="Q6" s="17">
        <v>893.053</v>
      </c>
      <c r="R6" s="17">
        <v>921.278</v>
      </c>
      <c r="S6" s="17">
        <v>972.375</v>
      </c>
      <c r="T6" s="17">
        <v>1030.076</v>
      </c>
      <c r="U6" s="17">
        <v>1056.013</v>
      </c>
      <c r="V6" s="17">
        <v>1061.686</v>
      </c>
      <c r="W6" s="17">
        <v>1048.559</v>
      </c>
      <c r="X6" s="17">
        <v>1053.247</v>
      </c>
      <c r="Y6" s="17">
        <v>1081.109</v>
      </c>
      <c r="Z6" s="17">
        <v>1124.624</v>
      </c>
      <c r="AA6" s="17">
        <v>1153.082</v>
      </c>
      <c r="AB6" s="17">
        <v>1183.831</v>
      </c>
      <c r="AC6" s="17">
        <v>1210.277</v>
      </c>
      <c r="AD6" s="17">
        <v>1252.767</v>
      </c>
      <c r="AE6" s="17">
        <v>1292.244</v>
      </c>
      <c r="AF6" s="17">
        <v>1340.947</v>
      </c>
      <c r="AG6" s="17">
        <v>1376.677</v>
      </c>
      <c r="AH6" s="17">
        <v>1410.437</v>
      </c>
      <c r="AI6" s="17">
        <v>1471.091</v>
      </c>
      <c r="AJ6" s="17">
        <v>1507.191</v>
      </c>
      <c r="AK6" s="17">
        <v>1549.491</v>
      </c>
      <c r="AL6" s="17">
        <v>1596.628</v>
      </c>
      <c r="AM6" s="17">
        <v>1637.432</v>
      </c>
      <c r="AN6" s="17">
        <v>1631.995</v>
      </c>
      <c r="AO6" s="17">
        <v>1561.646</v>
      </c>
      <c r="AP6" s="17">
        <v>1591.494</v>
      </c>
      <c r="AQ6" s="17">
        <v>1617.677</v>
      </c>
      <c r="AR6" s="17">
        <v>1628.338</v>
      </c>
      <c r="AS6" s="17">
        <v>1656.498</v>
      </c>
      <c r="AU6" s="80"/>
    </row>
    <row r="7" spans="1:47" s="61" customFormat="1" ht="15">
      <c r="A7" s="61" t="s">
        <v>109</v>
      </c>
      <c r="B7" s="61">
        <v>684.3166907110765</v>
      </c>
      <c r="C7" s="61">
        <v>657.0640762853734</v>
      </c>
      <c r="D7" s="61">
        <v>646.7642251817655</v>
      </c>
      <c r="E7" s="61">
        <v>677.2153440079919</v>
      </c>
      <c r="F7" s="61">
        <v>633.063712728832</v>
      </c>
      <c r="G7" s="61">
        <v>610.1934036774073</v>
      </c>
      <c r="H7" s="61">
        <v>614.3278181774002</v>
      </c>
      <c r="I7" s="61">
        <v>630.8765268992814</v>
      </c>
      <c r="J7" s="61">
        <v>637.4502053044899</v>
      </c>
      <c r="K7" s="61">
        <v>673.4532347782075</v>
      </c>
      <c r="L7" s="83">
        <v>608.4533770989921</v>
      </c>
      <c r="M7" s="83">
        <v>583.7360592437694</v>
      </c>
      <c r="N7" s="83">
        <v>575.049820882535</v>
      </c>
      <c r="O7" s="83">
        <v>568.512538843151</v>
      </c>
      <c r="P7" s="83">
        <v>552.1927506070862</v>
      </c>
      <c r="Q7" s="83">
        <v>571.7265589029049</v>
      </c>
      <c r="R7" s="83">
        <v>585.0877807325401</v>
      </c>
      <c r="S7" s="83">
        <v>591.2326546654256</v>
      </c>
      <c r="T7" s="83">
        <v>591.5810150509518</v>
      </c>
      <c r="U7" s="83">
        <v>580.8349727148322</v>
      </c>
      <c r="V7" s="83">
        <v>591.1</v>
      </c>
      <c r="W7" s="83">
        <v>597.9</v>
      </c>
      <c r="X7" s="83">
        <v>580.9</v>
      </c>
      <c r="Y7" s="83">
        <v>566.4</v>
      </c>
      <c r="Z7" s="83">
        <v>560.4</v>
      </c>
      <c r="AA7" s="83">
        <v>552.9</v>
      </c>
      <c r="AB7" s="83">
        <v>573.5</v>
      </c>
      <c r="AC7" s="83">
        <v>548.6</v>
      </c>
      <c r="AD7" s="83">
        <v>552.5</v>
      </c>
      <c r="AE7" s="83">
        <v>544.6</v>
      </c>
      <c r="AF7" s="83">
        <v>552.2</v>
      </c>
      <c r="AG7" s="83">
        <v>562.3</v>
      </c>
      <c r="AH7" s="83">
        <v>545.1</v>
      </c>
      <c r="AI7" s="83">
        <v>555.6</v>
      </c>
      <c r="AJ7" s="83">
        <v>556.2</v>
      </c>
      <c r="AK7" s="83">
        <v>552.8</v>
      </c>
      <c r="AL7" s="83">
        <v>552.3</v>
      </c>
      <c r="AM7" s="83">
        <v>544.9</v>
      </c>
      <c r="AN7" s="83">
        <v>527.3</v>
      </c>
      <c r="AO7" s="83">
        <v>477.9</v>
      </c>
      <c r="AP7" s="83">
        <v>495.2</v>
      </c>
      <c r="AQ7" s="83">
        <v>454</v>
      </c>
      <c r="AR7" s="83">
        <v>474.1</v>
      </c>
      <c r="AS7" s="83">
        <v>464.3</v>
      </c>
      <c r="AU7" s="84"/>
    </row>
    <row r="8" spans="1:47" ht="15.75">
      <c r="A8" s="15" t="s">
        <v>108</v>
      </c>
      <c r="B8" s="15">
        <f aca="true" t="shared" si="0" ref="B8:AS8">B7/(B6*1000)</f>
        <v>0.0011670403487342516</v>
      </c>
      <c r="C8" s="15">
        <f t="shared" si="0"/>
        <v>0.0010975856910922877</v>
      </c>
      <c r="D8" s="15">
        <f t="shared" si="0"/>
        <v>0.0010422717514256537</v>
      </c>
      <c r="E8" s="15">
        <f t="shared" si="0"/>
        <v>0.0010180865532980993</v>
      </c>
      <c r="F8" s="15">
        <f t="shared" si="0"/>
        <v>0.0009643738020005192</v>
      </c>
      <c r="G8" s="15">
        <f t="shared" si="0"/>
        <v>0.000935340771806126</v>
      </c>
      <c r="H8" s="15">
        <f t="shared" si="0"/>
        <v>0.0009174797945574544</v>
      </c>
      <c r="I8" s="15">
        <f t="shared" si="0"/>
        <v>0.0009202906950382923</v>
      </c>
      <c r="J8" s="15">
        <f t="shared" si="0"/>
        <v>0.0009007484289430462</v>
      </c>
      <c r="K8" s="15">
        <f t="shared" si="0"/>
        <v>0.000926739027206265</v>
      </c>
      <c r="L8" s="82">
        <f t="shared" si="0"/>
        <v>0.0007608168399098604</v>
      </c>
      <c r="M8" s="82">
        <f t="shared" si="0"/>
        <v>0.000736145392967603</v>
      </c>
      <c r="N8" s="82">
        <f t="shared" si="0"/>
        <v>0.0007104476431644612</v>
      </c>
      <c r="O8" s="82">
        <f t="shared" si="0"/>
        <v>0.0006740466793329527</v>
      </c>
      <c r="P8" s="82">
        <f t="shared" si="0"/>
        <v>0.0006402398097193043</v>
      </c>
      <c r="Q8" s="82">
        <f t="shared" si="0"/>
        <v>0.0006401933131660774</v>
      </c>
      <c r="R8" s="82">
        <f t="shared" si="0"/>
        <v>0.000635082766257894</v>
      </c>
      <c r="S8" s="82">
        <f t="shared" si="0"/>
        <v>0.0006080294687393501</v>
      </c>
      <c r="T8" s="82">
        <f t="shared" si="0"/>
        <v>0.0005743081239160526</v>
      </c>
      <c r="U8" s="82">
        <f t="shared" si="0"/>
        <v>0.0005500263469434868</v>
      </c>
      <c r="V8" s="82">
        <f t="shared" si="0"/>
        <v>0.0005567559523248871</v>
      </c>
      <c r="W8" s="82">
        <f t="shared" si="0"/>
        <v>0.0005702111183061707</v>
      </c>
      <c r="X8" s="82">
        <f t="shared" si="0"/>
        <v>0.0005515325464966907</v>
      </c>
      <c r="Y8" s="82">
        <f t="shared" si="0"/>
        <v>0.0005239064701154093</v>
      </c>
      <c r="Z8" s="82">
        <f t="shared" si="0"/>
        <v>0.0004982998762252984</v>
      </c>
      <c r="AA8" s="82">
        <f t="shared" si="0"/>
        <v>0.00047949755524758864</v>
      </c>
      <c r="AB8" s="82">
        <f t="shared" si="0"/>
        <v>0.00048444414785556384</v>
      </c>
      <c r="AC8" s="82">
        <f t="shared" si="0"/>
        <v>0.00045328466128002106</v>
      </c>
      <c r="AD8" s="82">
        <f t="shared" si="0"/>
        <v>0.0004410237498273821</v>
      </c>
      <c r="AE8" s="82">
        <f t="shared" si="0"/>
        <v>0.0004214374375118012</v>
      </c>
      <c r="AF8" s="82">
        <f t="shared" si="0"/>
        <v>0.0004117985274585797</v>
      </c>
      <c r="AG8" s="82">
        <f t="shared" si="0"/>
        <v>0.0004084472973689543</v>
      </c>
      <c r="AH8" s="82">
        <f t="shared" si="0"/>
        <v>0.00038647596454148607</v>
      </c>
      <c r="AI8" s="82">
        <f t="shared" si="0"/>
        <v>0.000377678879144798</v>
      </c>
      <c r="AJ8" s="82">
        <f t="shared" si="0"/>
        <v>0.00036903086602826056</v>
      </c>
      <c r="AK8" s="82">
        <f t="shared" si="0"/>
        <v>0.0003567623174319825</v>
      </c>
      <c r="AL8" s="82">
        <f t="shared" si="0"/>
        <v>0.0003459165190639272</v>
      </c>
      <c r="AM8" s="82">
        <f t="shared" si="0"/>
        <v>0.00033277717792250304</v>
      </c>
      <c r="AN8" s="82">
        <f t="shared" si="0"/>
        <v>0.00032310148009031885</v>
      </c>
      <c r="AO8" s="82">
        <f t="shared" si="0"/>
        <v>0.0003060232600730255</v>
      </c>
      <c r="AP8" s="82">
        <f t="shared" si="0"/>
        <v>0.0003111541733742006</v>
      </c>
      <c r="AQ8" s="82">
        <f t="shared" si="0"/>
        <v>0.00028064935089019624</v>
      </c>
      <c r="AR8" s="82">
        <f t="shared" si="0"/>
        <v>0.000291155767414382</v>
      </c>
      <c r="AS8" s="82">
        <f t="shared" si="0"/>
        <v>0.00028029010599469483</v>
      </c>
      <c r="AU8" s="80"/>
    </row>
    <row r="9" ht="15">
      <c r="AU9" s="80"/>
    </row>
    <row r="10" spans="1:47" s="20" customFormat="1" ht="15">
      <c r="A10" s="85" t="s">
        <v>107</v>
      </c>
      <c r="L10" s="85">
        <v>1980</v>
      </c>
      <c r="M10" s="85"/>
      <c r="N10" s="85"/>
      <c r="O10" s="85"/>
      <c r="P10" s="85"/>
      <c r="Q10" s="85">
        <v>1985</v>
      </c>
      <c r="R10" s="85"/>
      <c r="S10" s="85"/>
      <c r="T10" s="85"/>
      <c r="U10" s="85"/>
      <c r="V10" s="85">
        <v>1990</v>
      </c>
      <c r="W10" s="85"/>
      <c r="X10" s="85"/>
      <c r="Y10" s="85"/>
      <c r="Z10" s="85"/>
      <c r="AA10" s="85">
        <v>1995</v>
      </c>
      <c r="AB10" s="85"/>
      <c r="AC10" s="85"/>
      <c r="AD10" s="85"/>
      <c r="AE10" s="85"/>
      <c r="AF10" s="85">
        <v>2000</v>
      </c>
      <c r="AG10" s="85"/>
      <c r="AH10" s="85"/>
      <c r="AI10" s="85"/>
      <c r="AJ10" s="86"/>
      <c r="AK10" s="85">
        <v>2005</v>
      </c>
      <c r="AL10" s="86"/>
      <c r="AM10" s="85"/>
      <c r="AN10" s="86"/>
      <c r="AO10" s="85"/>
      <c r="AP10" s="85">
        <v>2010</v>
      </c>
      <c r="AQ10" s="86"/>
      <c r="AR10" s="86"/>
      <c r="AS10" s="20">
        <v>2013</v>
      </c>
      <c r="AU10" s="84"/>
    </row>
    <row r="11" spans="1:47" s="20" customFormat="1" ht="26.25">
      <c r="A11" s="87" t="s">
        <v>106</v>
      </c>
      <c r="L11" s="60">
        <f aca="true" t="shared" si="1" ref="L11:AS11">L8*100/$L$8</f>
        <v>100</v>
      </c>
      <c r="M11" s="60">
        <f t="shared" si="1"/>
        <v>96.75724226277899</v>
      </c>
      <c r="N11" s="60">
        <f t="shared" si="1"/>
        <v>93.37958965900822</v>
      </c>
      <c r="O11" s="60">
        <f t="shared" si="1"/>
        <v>88.5951314396264</v>
      </c>
      <c r="P11" s="60">
        <f t="shared" si="1"/>
        <v>84.15163494477308</v>
      </c>
      <c r="Q11" s="60">
        <f t="shared" si="1"/>
        <v>84.14552354570988</v>
      </c>
      <c r="R11" s="60">
        <f t="shared" si="1"/>
        <v>83.47380511886894</v>
      </c>
      <c r="S11" s="60">
        <f t="shared" si="1"/>
        <v>79.917982468867</v>
      </c>
      <c r="T11" s="60">
        <f t="shared" si="1"/>
        <v>75.48572715400137</v>
      </c>
      <c r="U11" s="60">
        <f t="shared" si="1"/>
        <v>72.29418673338677</v>
      </c>
      <c r="V11" s="60">
        <f t="shared" si="1"/>
        <v>73.17871044900242</v>
      </c>
      <c r="W11" s="60">
        <f t="shared" si="1"/>
        <v>74.94722624353686</v>
      </c>
      <c r="X11" s="60">
        <f t="shared" si="1"/>
        <v>72.49215810759851</v>
      </c>
      <c r="Y11" s="60">
        <f t="shared" si="1"/>
        <v>68.8610507329833</v>
      </c>
      <c r="Z11" s="60">
        <f t="shared" si="1"/>
        <v>65.49537945089854</v>
      </c>
      <c r="AA11" s="60">
        <f t="shared" si="1"/>
        <v>63.0240460114419</v>
      </c>
      <c r="AB11" s="60">
        <f t="shared" si="1"/>
        <v>63.67421466551128</v>
      </c>
      <c r="AC11" s="60">
        <f t="shared" si="1"/>
        <v>59.578684054065505</v>
      </c>
      <c r="AD11" s="60">
        <f t="shared" si="1"/>
        <v>57.96713830356771</v>
      </c>
      <c r="AE11" s="60">
        <f t="shared" si="1"/>
        <v>55.39275886187429</v>
      </c>
      <c r="AF11" s="60">
        <f t="shared" si="1"/>
        <v>54.1258428910917</v>
      </c>
      <c r="AG11" s="60">
        <f t="shared" si="1"/>
        <v>53.68536498447459</v>
      </c>
      <c r="AH11" s="60">
        <f t="shared" si="1"/>
        <v>50.79750398102055</v>
      </c>
      <c r="AI11" s="60">
        <f t="shared" si="1"/>
        <v>49.64123548968033</v>
      </c>
      <c r="AJ11" s="60">
        <f t="shared" si="1"/>
        <v>48.504560712928274</v>
      </c>
      <c r="AK11" s="60">
        <f t="shared" si="1"/>
        <v>46.89201115399217</v>
      </c>
      <c r="AL11" s="60">
        <f t="shared" si="1"/>
        <v>45.46646458363231</v>
      </c>
      <c r="AM11" s="60">
        <f t="shared" si="1"/>
        <v>43.73946007319313</v>
      </c>
      <c r="AN11" s="60">
        <f t="shared" si="1"/>
        <v>42.467708802107886</v>
      </c>
      <c r="AO11" s="60">
        <f t="shared" si="1"/>
        <v>40.22298719219758</v>
      </c>
      <c r="AP11" s="60">
        <f t="shared" si="1"/>
        <v>40.89738253047413</v>
      </c>
      <c r="AQ11" s="60">
        <f t="shared" si="1"/>
        <v>36.8878994481046</v>
      </c>
      <c r="AR11" s="60">
        <f t="shared" si="1"/>
        <v>38.26883845642499</v>
      </c>
      <c r="AS11" s="60">
        <f t="shared" si="1"/>
        <v>36.84068113264986</v>
      </c>
      <c r="AU11" s="84"/>
    </row>
    <row r="12" spans="1:47" s="20" customFormat="1" ht="15">
      <c r="A12" s="61" t="s">
        <v>105</v>
      </c>
      <c r="L12" s="60">
        <f aca="true" t="shared" si="2" ref="L12:AS12">L7*100/$L$7</f>
        <v>100</v>
      </c>
      <c r="M12" s="60">
        <f t="shared" si="2"/>
        <v>95.93768088311535</v>
      </c>
      <c r="N12" s="60">
        <f t="shared" si="2"/>
        <v>94.51008779411828</v>
      </c>
      <c r="O12" s="60">
        <f t="shared" si="2"/>
        <v>93.43567810466061</v>
      </c>
      <c r="P12" s="60">
        <f t="shared" si="2"/>
        <v>90.75350246880912</v>
      </c>
      <c r="Q12" s="60">
        <f t="shared" si="2"/>
        <v>93.963905932909</v>
      </c>
      <c r="R12" s="60">
        <f t="shared" si="2"/>
        <v>96.15983783706561</v>
      </c>
      <c r="S12" s="60">
        <f t="shared" si="2"/>
        <v>97.16975481084974</v>
      </c>
      <c r="T12" s="60">
        <f t="shared" si="2"/>
        <v>97.22700823381325</v>
      </c>
      <c r="U12" s="60">
        <f t="shared" si="2"/>
        <v>95.4608840342312</v>
      </c>
      <c r="V12" s="60">
        <f t="shared" si="2"/>
        <v>97.1479528667044</v>
      </c>
      <c r="W12" s="60">
        <f t="shared" si="2"/>
        <v>98.2655405498267</v>
      </c>
      <c r="X12" s="60">
        <f t="shared" si="2"/>
        <v>95.47157134202095</v>
      </c>
      <c r="Y12" s="60">
        <f t="shared" si="2"/>
        <v>93.08847995889252</v>
      </c>
      <c r="Z12" s="60">
        <f t="shared" si="2"/>
        <v>92.10237317966697</v>
      </c>
      <c r="AA12" s="60">
        <f t="shared" si="2"/>
        <v>90.86973970563503</v>
      </c>
      <c r="AB12" s="60">
        <f t="shared" si="2"/>
        <v>94.2553729809761</v>
      </c>
      <c r="AC12" s="60">
        <f t="shared" si="2"/>
        <v>90.16302984719005</v>
      </c>
      <c r="AD12" s="60">
        <f t="shared" si="2"/>
        <v>90.80399925368665</v>
      </c>
      <c r="AE12" s="60">
        <f t="shared" si="2"/>
        <v>89.50562532770634</v>
      </c>
      <c r="AF12" s="60">
        <f t="shared" si="2"/>
        <v>90.7546939147254</v>
      </c>
      <c r="AG12" s="60">
        <f t="shared" si="2"/>
        <v>92.41464032642172</v>
      </c>
      <c r="AH12" s="60">
        <f t="shared" si="2"/>
        <v>89.5878008926418</v>
      </c>
      <c r="AI12" s="60">
        <f t="shared" si="2"/>
        <v>91.31348775628652</v>
      </c>
      <c r="AJ12" s="60">
        <f t="shared" si="2"/>
        <v>91.4120984342091</v>
      </c>
      <c r="AK12" s="60">
        <f t="shared" si="2"/>
        <v>90.85330459264792</v>
      </c>
      <c r="AL12" s="60">
        <f t="shared" si="2"/>
        <v>90.77112902771246</v>
      </c>
      <c r="AM12" s="60">
        <f t="shared" si="2"/>
        <v>89.55493066666762</v>
      </c>
      <c r="AN12" s="60">
        <f t="shared" si="2"/>
        <v>86.6623507809393</v>
      </c>
      <c r="AO12" s="60">
        <f t="shared" si="2"/>
        <v>78.54340496531557</v>
      </c>
      <c r="AP12" s="60">
        <f t="shared" si="2"/>
        <v>81.3866795120826</v>
      </c>
      <c r="AQ12" s="60">
        <f t="shared" si="2"/>
        <v>74.61541296140044</v>
      </c>
      <c r="AR12" s="60">
        <f t="shared" si="2"/>
        <v>77.91887067180605</v>
      </c>
      <c r="AS12" s="60">
        <f t="shared" si="2"/>
        <v>76.30822959907097</v>
      </c>
      <c r="AU12" s="84"/>
    </row>
    <row r="13" spans="1:47" s="20" customFormat="1" ht="15">
      <c r="A13" s="61" t="s">
        <v>104</v>
      </c>
      <c r="L13" s="60">
        <f aca="true" t="shared" si="3" ref="L13:AS13">L6*100/$L$6</f>
        <v>100</v>
      </c>
      <c r="M13" s="60">
        <f t="shared" si="3"/>
        <v>99.15297153939359</v>
      </c>
      <c r="N13" s="60">
        <f t="shared" si="3"/>
        <v>101.21064800053017</v>
      </c>
      <c r="O13" s="60">
        <f t="shared" si="3"/>
        <v>105.46367118190105</v>
      </c>
      <c r="P13" s="60">
        <f t="shared" si="3"/>
        <v>107.84520411085143</v>
      </c>
      <c r="Q13" s="60">
        <f t="shared" si="3"/>
        <v>111.66833596544865</v>
      </c>
      <c r="R13" s="60">
        <f t="shared" si="3"/>
        <v>115.19762121797542</v>
      </c>
      <c r="S13" s="60">
        <f t="shared" si="3"/>
        <v>121.58684667584468</v>
      </c>
      <c r="T13" s="60">
        <f t="shared" si="3"/>
        <v>128.80184360608553</v>
      </c>
      <c r="U13" s="60">
        <f t="shared" si="3"/>
        <v>132.0450348051922</v>
      </c>
      <c r="V13" s="60">
        <f t="shared" si="3"/>
        <v>132.75439300670095</v>
      </c>
      <c r="W13" s="60">
        <f t="shared" si="3"/>
        <v>131.11297839164627</v>
      </c>
      <c r="X13" s="60">
        <f t="shared" si="3"/>
        <v>131.69917110249997</v>
      </c>
      <c r="Y13" s="60">
        <f t="shared" si="3"/>
        <v>135.18306643308986</v>
      </c>
      <c r="Z13" s="60">
        <f t="shared" si="3"/>
        <v>140.6242302156834</v>
      </c>
      <c r="AA13" s="60">
        <f t="shared" si="3"/>
        <v>144.1826500462027</v>
      </c>
      <c r="AB13" s="60">
        <f t="shared" si="3"/>
        <v>148.0275390534638</v>
      </c>
      <c r="AC13" s="60">
        <f t="shared" si="3"/>
        <v>151.33437617616795</v>
      </c>
      <c r="AD13" s="60">
        <f t="shared" si="3"/>
        <v>156.64737282381586</v>
      </c>
      <c r="AE13" s="60">
        <f t="shared" si="3"/>
        <v>161.58362061527728</v>
      </c>
      <c r="AF13" s="60">
        <f t="shared" si="3"/>
        <v>167.67349766235648</v>
      </c>
      <c r="AG13" s="60">
        <f t="shared" si="3"/>
        <v>172.14121642489968</v>
      </c>
      <c r="AH13" s="60">
        <f t="shared" si="3"/>
        <v>176.36260420613274</v>
      </c>
      <c r="AI13" s="60">
        <f t="shared" si="3"/>
        <v>183.9468475261242</v>
      </c>
      <c r="AJ13" s="60">
        <f t="shared" si="3"/>
        <v>188.4608314983551</v>
      </c>
      <c r="AK13" s="60">
        <f t="shared" si="3"/>
        <v>193.75007033562287</v>
      </c>
      <c r="AL13" s="60">
        <f t="shared" si="3"/>
        <v>199.6441330087266</v>
      </c>
      <c r="AM13" s="60">
        <f t="shared" si="3"/>
        <v>204.74631034952742</v>
      </c>
      <c r="AN13" s="60">
        <f t="shared" si="3"/>
        <v>204.06646184933297</v>
      </c>
      <c r="AO13" s="60">
        <f t="shared" si="3"/>
        <v>195.26994499441693</v>
      </c>
      <c r="AP13" s="60">
        <f t="shared" si="3"/>
        <v>199.00217196403318</v>
      </c>
      <c r="AQ13" s="60">
        <f t="shared" si="3"/>
        <v>202.27612327552683</v>
      </c>
      <c r="AR13" s="60">
        <f t="shared" si="3"/>
        <v>203.60918652006848</v>
      </c>
      <c r="AS13" s="60">
        <f t="shared" si="3"/>
        <v>207.13034410062312</v>
      </c>
      <c r="AU13" s="84"/>
    </row>
    <row r="14" ht="15">
      <c r="AU14" s="80"/>
    </row>
    <row r="15" spans="1:3" ht="12.75">
      <c r="A15" s="59" t="s">
        <v>113</v>
      </c>
      <c r="B15" s="17"/>
      <c r="C15" s="17"/>
    </row>
    <row r="16" spans="1:4" ht="12.75">
      <c r="A16" s="24"/>
      <c r="D16" s="22"/>
    </row>
    <row r="17" spans="1:4" ht="12.75">
      <c r="A17" s="13" t="s">
        <v>22</v>
      </c>
      <c r="D17" s="22"/>
    </row>
    <row r="18" ht="12.75">
      <c r="D18" s="22"/>
    </row>
    <row r="19" ht="12.75">
      <c r="D19" s="22"/>
    </row>
    <row r="20" ht="12.75">
      <c r="D20" s="22"/>
    </row>
    <row r="21" ht="13.5" thickBot="1">
      <c r="D21" s="22"/>
    </row>
    <row r="22" spans="4:13" ht="12.75">
      <c r="D22" s="22"/>
      <c r="L22" s="79"/>
      <c r="M22" s="78"/>
    </row>
    <row r="23" spans="4:13" ht="12.75">
      <c r="D23" s="22"/>
      <c r="L23" s="77"/>
      <c r="M23" s="76"/>
    </row>
    <row r="24" spans="4:13" ht="12.75">
      <c r="D24" s="22"/>
      <c r="L24" s="77"/>
      <c r="M24" s="76"/>
    </row>
    <row r="25" spans="4:13" ht="12.75">
      <c r="D25" s="22"/>
      <c r="L25" s="77"/>
      <c r="M25" s="76"/>
    </row>
    <row r="26" spans="4:13" ht="12.75">
      <c r="D26" s="22"/>
      <c r="L26" s="77"/>
      <c r="M26" s="76"/>
    </row>
    <row r="27" spans="4:13" ht="12.75">
      <c r="D27" s="22"/>
      <c r="L27" s="77"/>
      <c r="M27" s="76"/>
    </row>
    <row r="28" spans="4:13" ht="12.75">
      <c r="D28" s="22"/>
      <c r="L28" s="77"/>
      <c r="M28" s="76"/>
    </row>
    <row r="29" spans="4:13" ht="12.75">
      <c r="D29" s="22"/>
      <c r="L29" s="77"/>
      <c r="M29" s="76"/>
    </row>
    <row r="30" spans="4:13" ht="12.75">
      <c r="D30" s="22"/>
      <c r="L30" s="77"/>
      <c r="M30" s="76"/>
    </row>
    <row r="31" spans="4:13" ht="12.75">
      <c r="D31" s="22"/>
      <c r="L31" s="77"/>
      <c r="M31" s="76"/>
    </row>
    <row r="32" spans="4:13" ht="12.75">
      <c r="D32" s="22"/>
      <c r="L32" s="77"/>
      <c r="M32" s="76"/>
    </row>
    <row r="33" spans="4:13" ht="12.75">
      <c r="D33" s="22"/>
      <c r="L33" s="77"/>
      <c r="M33" s="76"/>
    </row>
    <row r="34" spans="4:13" ht="12.75">
      <c r="D34" s="22"/>
      <c r="L34" s="77"/>
      <c r="M34" s="76"/>
    </row>
    <row r="35" spans="4:13" ht="12.75">
      <c r="D35" s="22"/>
      <c r="L35" s="77"/>
      <c r="M35" s="76"/>
    </row>
    <row r="36" spans="4:13" ht="12.75">
      <c r="D36" s="22"/>
      <c r="L36" s="77"/>
      <c r="M36" s="76"/>
    </row>
    <row r="37" spans="4:13" ht="12.75">
      <c r="D37" s="22"/>
      <c r="L37" s="77"/>
      <c r="M37" s="76"/>
    </row>
    <row r="38" spans="4:13" ht="12.75">
      <c r="D38" s="22"/>
      <c r="L38" s="77"/>
      <c r="M38" s="76"/>
    </row>
    <row r="39" spans="4:13" ht="12.75">
      <c r="D39" s="22"/>
      <c r="L39" s="77"/>
      <c r="M39" s="76"/>
    </row>
    <row r="40" spans="4:13" ht="12.75">
      <c r="D40" s="22"/>
      <c r="L40" s="77"/>
      <c r="M40" s="76"/>
    </row>
    <row r="41" spans="4:13" ht="12.75">
      <c r="D41" s="22"/>
      <c r="L41" s="77"/>
      <c r="M41" s="76"/>
    </row>
    <row r="42" spans="4:13" ht="12.75">
      <c r="D42" s="22"/>
      <c r="L42" s="77"/>
      <c r="M42" s="76"/>
    </row>
    <row r="43" spans="3:13" ht="12.75">
      <c r="C43" s="75"/>
      <c r="D43" s="22"/>
      <c r="L43" s="77"/>
      <c r="M43" s="76"/>
    </row>
    <row r="44" spans="3:13" ht="12.75">
      <c r="C44" s="75"/>
      <c r="D44" s="22"/>
      <c r="L44" s="77"/>
      <c r="M44" s="76"/>
    </row>
    <row r="45" spans="3:13" ht="12.75">
      <c r="C45" s="75"/>
      <c r="D45" s="22"/>
      <c r="L45" s="77"/>
      <c r="M45" s="76"/>
    </row>
    <row r="46" spans="3:13" ht="12.75">
      <c r="C46" s="75"/>
      <c r="D46" s="22"/>
      <c r="L46" s="77"/>
      <c r="M46" s="76"/>
    </row>
    <row r="47" spans="3:13" ht="12.75">
      <c r="C47" s="75"/>
      <c r="D47" s="22"/>
      <c r="L47" s="77"/>
      <c r="M47" s="76"/>
    </row>
    <row r="48" spans="3:13" ht="12.75">
      <c r="C48" s="75"/>
      <c r="D48" s="22"/>
      <c r="L48" s="77"/>
      <c r="M48" s="76"/>
    </row>
    <row r="49" spans="3:13" ht="12.75">
      <c r="C49" s="75"/>
      <c r="D49" s="22"/>
      <c r="L49" s="77"/>
      <c r="M49" s="76"/>
    </row>
    <row r="50" spans="3:13" ht="12.75">
      <c r="C50" s="75"/>
      <c r="D50" s="22"/>
      <c r="L50" s="77"/>
      <c r="M50" s="76"/>
    </row>
    <row r="51" spans="3:13" ht="12.75">
      <c r="C51" s="75"/>
      <c r="D51" s="22"/>
      <c r="L51" s="77"/>
      <c r="M51" s="76"/>
    </row>
    <row r="52" spans="3:13" ht="12.75">
      <c r="C52" s="75"/>
      <c r="D52" s="22"/>
      <c r="L52" s="77"/>
      <c r="M52" s="76"/>
    </row>
    <row r="53" spans="3:13" ht="12.75">
      <c r="C53" s="75"/>
      <c r="D53" s="22"/>
      <c r="L53" s="77"/>
      <c r="M53" s="76"/>
    </row>
    <row r="54" spans="3:13" ht="12.75">
      <c r="C54" s="75"/>
      <c r="D54" s="22"/>
      <c r="L54" s="77"/>
      <c r="M54" s="76"/>
    </row>
    <row r="55" spans="3:13" ht="12.75">
      <c r="C55" s="75"/>
      <c r="D55" s="22"/>
      <c r="L55" s="77"/>
      <c r="M55" s="76"/>
    </row>
    <row r="56" spans="3:13" ht="13.5" thickBot="1">
      <c r="C56" s="75"/>
      <c r="L56" s="74"/>
      <c r="M56" s="73"/>
    </row>
  </sheetData>
  <sheetProtection/>
  <mergeCells count="1">
    <mergeCell ref="A2:F3"/>
  </mergeCells>
  <hyperlinks>
    <hyperlink ref="A17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140625" style="15" customWidth="1"/>
    <col min="7" max="7" width="9.00390625" style="15" customWidth="1"/>
    <col min="8" max="8" width="7.00390625" style="15" customWidth="1"/>
    <col min="9" max="9" width="8.8515625" style="15" customWidth="1"/>
    <col min="10" max="16384" width="9.140625" style="15" customWidth="1"/>
  </cols>
  <sheetData>
    <row r="1" ht="15.75">
      <c r="A1" s="27" t="s">
        <v>123</v>
      </c>
    </row>
    <row r="2" ht="15.75">
      <c r="A2" s="27" t="s">
        <v>122</v>
      </c>
    </row>
    <row r="4" ht="12.75">
      <c r="A4" s="15" t="s">
        <v>121</v>
      </c>
    </row>
    <row r="5" spans="2:9" ht="12.75">
      <c r="B5" s="93" t="s">
        <v>120</v>
      </c>
      <c r="C5" s="93" t="s">
        <v>119</v>
      </c>
      <c r="D5" s="93" t="s">
        <v>66</v>
      </c>
      <c r="E5" s="93" t="s">
        <v>64</v>
      </c>
      <c r="F5" s="93" t="s">
        <v>118</v>
      </c>
      <c r="G5" s="93" t="s">
        <v>117</v>
      </c>
      <c r="H5" s="93" t="s">
        <v>61</v>
      </c>
      <c r="I5" s="93" t="s">
        <v>116</v>
      </c>
    </row>
    <row r="6" spans="1:9" ht="12.75" hidden="1">
      <c r="A6" s="15">
        <v>1970</v>
      </c>
      <c r="B6" s="22">
        <v>15.51</v>
      </c>
      <c r="C6" s="22">
        <v>8.02</v>
      </c>
      <c r="D6" s="22">
        <v>12.62</v>
      </c>
      <c r="E6" s="22">
        <v>5.16</v>
      </c>
      <c r="F6" s="22">
        <v>7.03</v>
      </c>
      <c r="G6" s="92">
        <v>10.65025093498017</v>
      </c>
      <c r="H6" s="22">
        <v>11.18</v>
      </c>
      <c r="I6" s="22">
        <v>20.64</v>
      </c>
    </row>
    <row r="7" spans="1:9" ht="12.75">
      <c r="A7" s="15">
        <v>1980</v>
      </c>
      <c r="B7" s="91">
        <v>17.40905383360522</v>
      </c>
      <c r="C7" s="91">
        <v>8.372958257713249</v>
      </c>
      <c r="D7" s="91">
        <v>13.481736909323116</v>
      </c>
      <c r="E7" s="91">
        <v>6.376041112883218</v>
      </c>
      <c r="F7" s="91">
        <v>7.523492226208782</v>
      </c>
      <c r="G7" s="94">
        <v>15.087448438350513</v>
      </c>
      <c r="H7" s="91">
        <v>10.138469731936802</v>
      </c>
      <c r="I7" s="91">
        <v>20.469810740789534</v>
      </c>
    </row>
    <row r="8" spans="1:9" ht="12.75">
      <c r="A8" s="15">
        <v>1990</v>
      </c>
      <c r="B8" s="91">
        <v>15.464066449981942</v>
      </c>
      <c r="C8" s="91">
        <v>6.064155486756106</v>
      </c>
      <c r="D8" s="91">
        <v>11.96648185483871</v>
      </c>
      <c r="E8" s="91">
        <v>7.005641748942172</v>
      </c>
      <c r="F8" s="91">
        <v>8.588059218509828</v>
      </c>
      <c r="G8" s="91">
        <v>14.692696742868705</v>
      </c>
      <c r="H8" s="91">
        <v>9.59556254367575</v>
      </c>
      <c r="I8" s="91">
        <v>19.460628347589733</v>
      </c>
    </row>
    <row r="9" spans="1:9" ht="12.75">
      <c r="A9" s="15">
        <v>2000</v>
      </c>
      <c r="B9" s="91">
        <v>17.25448028673835</v>
      </c>
      <c r="C9" s="91">
        <v>6.235468466985016</v>
      </c>
      <c r="D9" s="91">
        <v>10.038204161090157</v>
      </c>
      <c r="E9" s="91">
        <v>7.482262030207236</v>
      </c>
      <c r="F9" s="91">
        <v>9.263609863704403</v>
      </c>
      <c r="G9" s="91">
        <v>10.23034859876965</v>
      </c>
      <c r="H9" s="91">
        <v>8.902869757174392</v>
      </c>
      <c r="I9" s="91">
        <v>20.177584985835693</v>
      </c>
    </row>
    <row r="10" spans="1:14" ht="12.75">
      <c r="A10" s="15">
        <v>2011</v>
      </c>
      <c r="B10" s="90">
        <v>15.366589327146174</v>
      </c>
      <c r="C10" s="90">
        <v>5.041615479115479</v>
      </c>
      <c r="D10" s="90">
        <v>9.14135485448765</v>
      </c>
      <c r="E10" s="90">
        <v>6.471837944664032</v>
      </c>
      <c r="F10" s="90">
        <v>9.278260189313933</v>
      </c>
      <c r="G10" s="90">
        <v>11.64820686253787</v>
      </c>
      <c r="H10" s="90">
        <v>7.061045584953777</v>
      </c>
      <c r="I10" s="90">
        <v>16.94391744648122</v>
      </c>
      <c r="L10" s="89"/>
      <c r="M10" s="89"/>
      <c r="N10" s="89"/>
    </row>
    <row r="11" spans="12:14" ht="12.75">
      <c r="L11" s="89"/>
      <c r="M11" s="89"/>
      <c r="N11" s="89"/>
    </row>
    <row r="12" spans="1:9" ht="12.75">
      <c r="A12" s="17" t="s">
        <v>115</v>
      </c>
      <c r="B12" s="19"/>
      <c r="C12" s="19"/>
      <c r="D12" s="19"/>
      <c r="E12" s="19"/>
      <c r="F12" s="19"/>
      <c r="G12" s="19"/>
      <c r="H12" s="19"/>
      <c r="I12" s="19"/>
    </row>
    <row r="14" ht="12.75">
      <c r="A14" s="15" t="s">
        <v>114</v>
      </c>
    </row>
    <row r="16" ht="12.75">
      <c r="A16" s="13" t="s">
        <v>22</v>
      </c>
    </row>
    <row r="23" spans="2:9" ht="12.75">
      <c r="B23" s="22"/>
      <c r="C23" s="22"/>
      <c r="D23" s="22"/>
      <c r="E23" s="22"/>
      <c r="F23" s="22"/>
      <c r="G23" s="22"/>
      <c r="H23" s="22"/>
      <c r="I23" s="22"/>
    </row>
    <row r="24" spans="2:9" ht="12.75">
      <c r="B24" s="22"/>
      <c r="C24" s="22"/>
      <c r="D24" s="22"/>
      <c r="E24" s="22"/>
      <c r="F24" s="22"/>
      <c r="G24" s="22"/>
      <c r="H24" s="22"/>
      <c r="I24" s="22"/>
    </row>
  </sheetData>
  <sheetProtection/>
  <hyperlinks>
    <hyperlink ref="A16" location="Title!A1" display="Return to Title page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2.00390625" style="15" customWidth="1"/>
    <col min="3" max="3" width="12.57421875" style="15" customWidth="1"/>
    <col min="4" max="4" width="10.00390625" style="15" customWidth="1"/>
    <col min="5" max="5" width="10.28125" style="15" customWidth="1"/>
    <col min="6" max="6" width="5.7109375" style="15" customWidth="1"/>
    <col min="7" max="7" width="12.7109375" style="15" customWidth="1"/>
    <col min="8" max="8" width="13.00390625" style="15" customWidth="1"/>
    <col min="9" max="10" width="12.7109375" style="15" customWidth="1"/>
    <col min="11" max="16384" width="9.140625" style="15" customWidth="1"/>
  </cols>
  <sheetData>
    <row r="1" ht="15.75">
      <c r="A1" s="27" t="s">
        <v>130</v>
      </c>
    </row>
    <row r="2" ht="15.75">
      <c r="A2" s="27" t="s">
        <v>129</v>
      </c>
    </row>
    <row r="3" ht="15.75">
      <c r="A3" s="27"/>
    </row>
    <row r="4" spans="5:12" ht="12.75">
      <c r="E4" s="24" t="s">
        <v>128</v>
      </c>
      <c r="G4" s="24"/>
      <c r="L4" s="24"/>
    </row>
    <row r="5" spans="1:12" s="24" customFormat="1" ht="25.5">
      <c r="A5" s="24" t="s">
        <v>127</v>
      </c>
      <c r="B5" s="97" t="s">
        <v>80</v>
      </c>
      <c r="C5" s="97" t="s">
        <v>125</v>
      </c>
      <c r="D5" s="97" t="s">
        <v>126</v>
      </c>
      <c r="E5" s="97" t="s">
        <v>76</v>
      </c>
      <c r="F5" s="97"/>
      <c r="G5" s="97"/>
      <c r="H5" s="97"/>
      <c r="I5" s="97"/>
      <c r="J5" s="97"/>
      <c r="L5" s="97"/>
    </row>
    <row r="6" spans="1:10" ht="12.75" hidden="1">
      <c r="A6" s="24">
        <v>1970</v>
      </c>
      <c r="B6" s="96">
        <f aca="true" t="shared" si="0" ref="B6:B15">G6/1000</f>
        <v>0</v>
      </c>
      <c r="C6" s="96">
        <f aca="true" t="shared" si="1" ref="C6:C15">H6/1000</f>
        <v>0</v>
      </c>
      <c r="D6" s="96">
        <f aca="true" t="shared" si="2" ref="D6:D15">I6/1000</f>
        <v>0</v>
      </c>
      <c r="E6" s="96">
        <f aca="true" t="shared" si="3" ref="E6:E15">J6/1000</f>
        <v>0</v>
      </c>
      <c r="G6" s="22"/>
      <c r="H6" s="22"/>
      <c r="I6" s="22"/>
      <c r="J6" s="22"/>
    </row>
    <row r="7" spans="2:10" ht="12.75" hidden="1">
      <c r="B7" s="96">
        <f t="shared" si="0"/>
        <v>0</v>
      </c>
      <c r="C7" s="96">
        <f t="shared" si="1"/>
        <v>0</v>
      </c>
      <c r="D7" s="96">
        <f t="shared" si="2"/>
        <v>0</v>
      </c>
      <c r="E7" s="96">
        <f t="shared" si="3"/>
        <v>0</v>
      </c>
      <c r="G7" s="22"/>
      <c r="H7" s="22"/>
      <c r="I7" s="22"/>
      <c r="J7" s="22"/>
    </row>
    <row r="8" spans="2:10" ht="12.75" hidden="1">
      <c r="B8" s="96">
        <f t="shared" si="0"/>
        <v>0</v>
      </c>
      <c r="C8" s="96">
        <f t="shared" si="1"/>
        <v>0</v>
      </c>
      <c r="D8" s="96">
        <f t="shared" si="2"/>
        <v>0</v>
      </c>
      <c r="E8" s="96">
        <f t="shared" si="3"/>
        <v>0</v>
      </c>
      <c r="G8" s="22"/>
      <c r="H8" s="22"/>
      <c r="I8" s="22"/>
      <c r="J8" s="22"/>
    </row>
    <row r="9" spans="2:10" ht="12.75" hidden="1">
      <c r="B9" s="96">
        <f t="shared" si="0"/>
        <v>0</v>
      </c>
      <c r="C9" s="96">
        <f t="shared" si="1"/>
        <v>0</v>
      </c>
      <c r="D9" s="96">
        <f t="shared" si="2"/>
        <v>0</v>
      </c>
      <c r="E9" s="96">
        <f t="shared" si="3"/>
        <v>0</v>
      </c>
      <c r="G9" s="22"/>
      <c r="H9" s="22"/>
      <c r="I9" s="22"/>
      <c r="J9" s="22"/>
    </row>
    <row r="10" spans="2:10" ht="12.75" hidden="1">
      <c r="B10" s="96">
        <f t="shared" si="0"/>
        <v>0</v>
      </c>
      <c r="C10" s="96">
        <f t="shared" si="1"/>
        <v>0</v>
      </c>
      <c r="D10" s="96">
        <f t="shared" si="2"/>
        <v>0</v>
      </c>
      <c r="E10" s="96">
        <f t="shared" si="3"/>
        <v>0</v>
      </c>
      <c r="G10" s="22"/>
      <c r="H10" s="22"/>
      <c r="I10" s="22"/>
      <c r="J10" s="22"/>
    </row>
    <row r="11" spans="1:10" ht="12.75" hidden="1">
      <c r="A11" s="24">
        <v>1975</v>
      </c>
      <c r="B11" s="96">
        <f t="shared" si="0"/>
        <v>0</v>
      </c>
      <c r="C11" s="96">
        <f t="shared" si="1"/>
        <v>0</v>
      </c>
      <c r="D11" s="96">
        <f t="shared" si="2"/>
        <v>0</v>
      </c>
      <c r="E11" s="96">
        <f t="shared" si="3"/>
        <v>0</v>
      </c>
      <c r="G11" s="22"/>
      <c r="H11" s="22"/>
      <c r="I11" s="22"/>
      <c r="J11" s="22"/>
    </row>
    <row r="12" spans="2:10" ht="12.75" hidden="1">
      <c r="B12" s="96">
        <f t="shared" si="0"/>
        <v>0</v>
      </c>
      <c r="C12" s="96">
        <f t="shared" si="1"/>
        <v>0</v>
      </c>
      <c r="D12" s="96">
        <f t="shared" si="2"/>
        <v>0</v>
      </c>
      <c r="E12" s="96">
        <f t="shared" si="3"/>
        <v>0</v>
      </c>
      <c r="G12" s="22"/>
      <c r="H12" s="22"/>
      <c r="I12" s="22"/>
      <c r="J12" s="22"/>
    </row>
    <row r="13" spans="2:10" ht="12.75" hidden="1">
      <c r="B13" s="96">
        <f t="shared" si="0"/>
        <v>0</v>
      </c>
      <c r="C13" s="96">
        <f t="shared" si="1"/>
        <v>0</v>
      </c>
      <c r="D13" s="96">
        <f t="shared" si="2"/>
        <v>0</v>
      </c>
      <c r="E13" s="96">
        <f t="shared" si="3"/>
        <v>0</v>
      </c>
      <c r="G13" s="22"/>
      <c r="H13" s="22"/>
      <c r="I13" s="22"/>
      <c r="J13" s="22"/>
    </row>
    <row r="14" spans="2:10" ht="12.75" hidden="1">
      <c r="B14" s="96">
        <f t="shared" si="0"/>
        <v>0</v>
      </c>
      <c r="C14" s="96">
        <f t="shared" si="1"/>
        <v>0</v>
      </c>
      <c r="D14" s="96">
        <f t="shared" si="2"/>
        <v>0</v>
      </c>
      <c r="E14" s="96">
        <f t="shared" si="3"/>
        <v>0</v>
      </c>
      <c r="G14" s="22"/>
      <c r="H14" s="22"/>
      <c r="I14" s="22"/>
      <c r="J14" s="22"/>
    </row>
    <row r="15" spans="2:10" ht="12.75" hidden="1">
      <c r="B15" s="96">
        <f t="shared" si="0"/>
        <v>0</v>
      </c>
      <c r="C15" s="96">
        <f t="shared" si="1"/>
        <v>0</v>
      </c>
      <c r="D15" s="96">
        <f t="shared" si="2"/>
        <v>0</v>
      </c>
      <c r="E15" s="96">
        <f t="shared" si="3"/>
        <v>0</v>
      </c>
      <c r="G15" s="22"/>
      <c r="H15" s="22"/>
      <c r="I15" s="22"/>
      <c r="J15" s="22"/>
    </row>
    <row r="16" spans="1:10" ht="12.75">
      <c r="A16" s="24">
        <v>1980</v>
      </c>
      <c r="B16" s="25">
        <v>3.0135220265593956</v>
      </c>
      <c r="C16" s="25">
        <v>1.1123840776858687</v>
      </c>
      <c r="D16" s="25">
        <v>0.6565699475917305</v>
      </c>
      <c r="E16" s="25">
        <v>4.782476051836996</v>
      </c>
      <c r="G16" s="23"/>
      <c r="H16" s="23"/>
      <c r="I16" s="23"/>
      <c r="J16" s="23"/>
    </row>
    <row r="17" spans="2:10" ht="12.75">
      <c r="B17" s="25">
        <v>2.8521951689511322</v>
      </c>
      <c r="C17" s="25">
        <v>0.897800366160617</v>
      </c>
      <c r="D17" s="25">
        <v>0.6098977254600585</v>
      </c>
      <c r="E17" s="25">
        <v>4.359893260571807</v>
      </c>
      <c r="G17" s="23"/>
      <c r="H17" s="23"/>
      <c r="I17" s="23"/>
      <c r="J17" s="23"/>
    </row>
    <row r="18" spans="2:10" ht="12.75">
      <c r="B18" s="25">
        <v>2.7540789762097733</v>
      </c>
      <c r="C18" s="25">
        <v>0.8253287489026738</v>
      </c>
      <c r="D18" s="25">
        <v>0.5792057710092412</v>
      </c>
      <c r="E18" s="25">
        <v>4.1586134961216885</v>
      </c>
      <c r="G18" s="23"/>
      <c r="H18" s="23"/>
      <c r="I18" s="23"/>
      <c r="J18" s="23"/>
    </row>
    <row r="19" spans="2:10" ht="12.75">
      <c r="B19" s="25">
        <v>2.6361446474374253</v>
      </c>
      <c r="C19" s="25">
        <v>0.674199792039225</v>
      </c>
      <c r="D19" s="25">
        <v>0.5326134366675045</v>
      </c>
      <c r="E19" s="25">
        <v>3.8429578761441547</v>
      </c>
      <c r="G19" s="23"/>
      <c r="H19" s="23"/>
      <c r="I19" s="23"/>
      <c r="J19" s="23"/>
    </row>
    <row r="20" spans="2:10" ht="12.75">
      <c r="B20" s="25">
        <v>2.5937045554350417</v>
      </c>
      <c r="C20" s="25">
        <v>0.5968917282335561</v>
      </c>
      <c r="D20" s="25">
        <v>0.4984077859093031</v>
      </c>
      <c r="E20" s="25">
        <v>3.689004069577901</v>
      </c>
      <c r="G20" s="23"/>
      <c r="H20" s="23"/>
      <c r="I20" s="23"/>
      <c r="J20" s="23"/>
    </row>
    <row r="21" spans="1:10" ht="12.75">
      <c r="A21" s="24">
        <v>1985</v>
      </c>
      <c r="B21" s="25">
        <v>2.6320120702383787</v>
      </c>
      <c r="C21" s="25">
        <v>0.558394273814002</v>
      </c>
      <c r="D21" s="25">
        <v>0.5250437570540012</v>
      </c>
      <c r="E21" s="25">
        <v>3.7154501011063816</v>
      </c>
      <c r="G21" s="23"/>
      <c r="H21" s="23"/>
      <c r="I21" s="23"/>
      <c r="J21" s="23"/>
    </row>
    <row r="22" spans="2:10" ht="12.75">
      <c r="B22" s="25">
        <v>2.72191686305898</v>
      </c>
      <c r="C22" s="25">
        <v>0.6185468613141392</v>
      </c>
      <c r="D22" s="25">
        <v>0.5143922882462532</v>
      </c>
      <c r="E22" s="25">
        <v>3.8548560126193725</v>
      </c>
      <c r="G22" s="23"/>
      <c r="H22" s="23"/>
      <c r="I22" s="23"/>
      <c r="J22" s="23"/>
    </row>
    <row r="23" spans="2:10" ht="12.75">
      <c r="B23" s="25">
        <v>2.8301071487152005</v>
      </c>
      <c r="C23" s="25">
        <v>0.5469626449069533</v>
      </c>
      <c r="D23" s="25">
        <v>0.4654401038835488</v>
      </c>
      <c r="E23" s="25">
        <v>3.842509897505703</v>
      </c>
      <c r="G23" s="23"/>
      <c r="H23" s="23"/>
      <c r="I23" s="23"/>
      <c r="J23" s="23"/>
    </row>
    <row r="24" spans="2:10" ht="12.75">
      <c r="B24" s="25">
        <v>2.7298117344219914</v>
      </c>
      <c r="C24" s="25">
        <v>0.6054554198586128</v>
      </c>
      <c r="D24" s="25">
        <v>0.44353107171725553</v>
      </c>
      <c r="E24" s="25">
        <v>3.7787982259978596</v>
      </c>
      <c r="G24" s="23"/>
      <c r="H24" s="23"/>
      <c r="I24" s="23"/>
      <c r="J24" s="23"/>
    </row>
    <row r="25" spans="2:10" ht="12.75">
      <c r="B25" s="25">
        <v>2.6411979906319556</v>
      </c>
      <c r="C25" s="25">
        <v>0.5821106832087982</v>
      </c>
      <c r="D25" s="25">
        <v>0.4246041730983071</v>
      </c>
      <c r="E25" s="25">
        <v>3.647912846939061</v>
      </c>
      <c r="G25" s="23"/>
      <c r="H25" s="23"/>
      <c r="I25" s="23"/>
      <c r="J25" s="23"/>
    </row>
    <row r="26" spans="1:10" ht="12.75">
      <c r="A26" s="24">
        <v>1990</v>
      </c>
      <c r="B26" s="25">
        <v>2.7306234731960073</v>
      </c>
      <c r="C26" s="25">
        <v>0.5754014428244079</v>
      </c>
      <c r="D26" s="25">
        <v>0.40189710720876914</v>
      </c>
      <c r="E26" s="25">
        <v>3.7079220232291843</v>
      </c>
      <c r="G26" s="23"/>
      <c r="H26" s="23"/>
      <c r="I26" s="23"/>
      <c r="J26" s="23"/>
    </row>
    <row r="27" spans="2:10" ht="12.75">
      <c r="B27" s="25">
        <v>2.5355984892874224</v>
      </c>
      <c r="C27" s="25">
        <v>0.6145547703821683</v>
      </c>
      <c r="D27" s="25">
        <v>0.3959630342484311</v>
      </c>
      <c r="E27" s="25">
        <v>3.5461162939180215</v>
      </c>
      <c r="G27" s="23"/>
      <c r="H27" s="23"/>
      <c r="I27" s="23"/>
      <c r="J27" s="23"/>
    </row>
    <row r="28" spans="2:10" ht="12.75">
      <c r="B28" s="25">
        <v>2.4353649308527574</v>
      </c>
      <c r="C28" s="25">
        <v>0.6402813518503383</v>
      </c>
      <c r="D28" s="25">
        <v>0.38926809913327876</v>
      </c>
      <c r="E28" s="25">
        <v>3.464914381836374</v>
      </c>
      <c r="G28" s="23"/>
      <c r="H28" s="23"/>
      <c r="I28" s="23"/>
      <c r="J28" s="23"/>
    </row>
    <row r="29" spans="2:10" ht="12.75">
      <c r="B29" s="25">
        <v>2.1110154310888367</v>
      </c>
      <c r="C29" s="25">
        <v>0.6135998719186289</v>
      </c>
      <c r="D29" s="25">
        <v>0.3993317142451768</v>
      </c>
      <c r="E29" s="25">
        <v>3.1239470172526427</v>
      </c>
      <c r="G29" s="23"/>
      <c r="H29" s="23"/>
      <c r="I29" s="23"/>
      <c r="J29" s="23"/>
    </row>
    <row r="30" spans="2:10" ht="12.75">
      <c r="B30" s="25">
        <v>1.7677126009973372</v>
      </c>
      <c r="C30" s="25">
        <v>0.5159426536003521</v>
      </c>
      <c r="D30" s="25">
        <v>0.38014652343617406</v>
      </c>
      <c r="E30" s="25">
        <v>2.6638017780338634</v>
      </c>
      <c r="G30" s="23"/>
      <c r="H30" s="23"/>
      <c r="I30" s="23"/>
      <c r="J30" s="23"/>
    </row>
    <row r="31" spans="1:10" ht="12.75">
      <c r="A31" s="24">
        <v>1995</v>
      </c>
      <c r="B31" s="25">
        <v>1.5923873828866106</v>
      </c>
      <c r="C31" s="25">
        <v>0.4336696115651251</v>
      </c>
      <c r="D31" s="25">
        <v>0.33022990557389037</v>
      </c>
      <c r="E31" s="25">
        <v>2.356286900025626</v>
      </c>
      <c r="G31" s="23"/>
      <c r="H31" s="23"/>
      <c r="I31" s="23"/>
      <c r="J31" s="23"/>
    </row>
    <row r="32" spans="2:10" ht="12.75">
      <c r="B32" s="25">
        <v>1.3235679040378328</v>
      </c>
      <c r="C32" s="25">
        <v>0.36727091388915645</v>
      </c>
      <c r="D32" s="25">
        <v>0.32045697509169657</v>
      </c>
      <c r="E32" s="25">
        <v>2.011295793018686</v>
      </c>
      <c r="G32" s="23"/>
      <c r="H32" s="23"/>
      <c r="I32" s="23"/>
      <c r="J32" s="23"/>
    </row>
    <row r="33" spans="2:10" ht="12.75">
      <c r="B33" s="25">
        <v>1.027085684610183</v>
      </c>
      <c r="C33" s="25">
        <v>0.3279534046319038</v>
      </c>
      <c r="D33" s="25">
        <v>0.297023384530109</v>
      </c>
      <c r="E33" s="25">
        <v>1.652062473772196</v>
      </c>
      <c r="G33" s="23"/>
      <c r="H33" s="23"/>
      <c r="I33" s="23"/>
      <c r="J33" s="23"/>
    </row>
    <row r="34" spans="2:10" ht="12.75">
      <c r="B34" s="25">
        <v>1.0765509214249207</v>
      </c>
      <c r="C34" s="25">
        <v>0.29828814018967653</v>
      </c>
      <c r="D34" s="25">
        <v>0.25736933438004234</v>
      </c>
      <c r="E34" s="25">
        <v>1.6322083959946396</v>
      </c>
      <c r="G34" s="23"/>
      <c r="H34" s="23"/>
      <c r="I34" s="23"/>
      <c r="J34" s="23"/>
    </row>
    <row r="35" spans="2:10" ht="12.75">
      <c r="B35" s="25">
        <v>0.7765736592686503</v>
      </c>
      <c r="C35" s="25">
        <v>0.24242765903038482</v>
      </c>
      <c r="D35" s="25">
        <v>0.22738026538432904</v>
      </c>
      <c r="E35" s="25">
        <v>1.2463815836833643</v>
      </c>
      <c r="G35" s="23"/>
      <c r="H35" s="23"/>
      <c r="I35" s="23"/>
      <c r="J35" s="23"/>
    </row>
    <row r="36" spans="1:10" ht="12.75">
      <c r="A36" s="24">
        <v>2000</v>
      </c>
      <c r="B36" s="25">
        <v>0.8265299586261521</v>
      </c>
      <c r="C36" s="25">
        <v>0.21800087477329222</v>
      </c>
      <c r="D36" s="25">
        <v>0.1846535858582772</v>
      </c>
      <c r="E36" s="25">
        <v>1.2291844192577215</v>
      </c>
      <c r="G36" s="23"/>
      <c r="H36" s="23"/>
      <c r="I36" s="23"/>
      <c r="J36" s="23"/>
    </row>
    <row r="37" spans="2:10" ht="12.75">
      <c r="B37" s="25">
        <v>0.7436523887900226</v>
      </c>
      <c r="C37" s="25">
        <v>0.21783157465439693</v>
      </c>
      <c r="D37" s="25">
        <v>0.1717863580803436</v>
      </c>
      <c r="E37" s="25">
        <v>1.1332703215247633</v>
      </c>
      <c r="G37" s="23"/>
      <c r="H37" s="23"/>
      <c r="I37" s="23"/>
      <c r="J37" s="23"/>
    </row>
    <row r="38" spans="2:10" ht="12.75">
      <c r="B38" s="25">
        <v>0.6810190679322454</v>
      </c>
      <c r="C38" s="25">
        <v>0.18898244033560532</v>
      </c>
      <c r="D38" s="25">
        <v>0.1444808041383076</v>
      </c>
      <c r="E38" s="25">
        <v>1.0144823124061584</v>
      </c>
      <c r="G38" s="23"/>
      <c r="H38" s="23"/>
      <c r="I38" s="23"/>
      <c r="J38" s="23"/>
    </row>
    <row r="39" spans="2:10" ht="12.75">
      <c r="B39" s="25">
        <v>0.6760140545325057</v>
      </c>
      <c r="C39" s="25">
        <v>0.17583657564539973</v>
      </c>
      <c r="D39" s="25">
        <v>0.14108605353544618</v>
      </c>
      <c r="E39" s="25">
        <v>0.9929366837133516</v>
      </c>
      <c r="G39" s="23"/>
      <c r="H39" s="23"/>
      <c r="I39" s="23"/>
      <c r="J39" s="23"/>
    </row>
    <row r="40" spans="1:10" ht="12.75">
      <c r="A40" s="61"/>
      <c r="B40" s="25">
        <v>0.5099704666980435</v>
      </c>
      <c r="C40" s="25">
        <v>0.18388726229618</v>
      </c>
      <c r="D40" s="25">
        <v>0.13811345074212575</v>
      </c>
      <c r="E40" s="25">
        <v>0.831971179736349</v>
      </c>
      <c r="G40" s="23"/>
      <c r="H40" s="23"/>
      <c r="I40" s="23"/>
      <c r="J40" s="23"/>
    </row>
    <row r="41" spans="1:10" ht="12.75">
      <c r="A41" s="61">
        <v>2005</v>
      </c>
      <c r="B41" s="25">
        <v>0.3871382856507671</v>
      </c>
      <c r="C41" s="25">
        <v>0.1904595277788559</v>
      </c>
      <c r="D41" s="25">
        <v>0.13005631834342612</v>
      </c>
      <c r="E41" s="25">
        <v>0.7076541317730491</v>
      </c>
      <c r="G41" s="23"/>
      <c r="H41" s="23"/>
      <c r="I41" s="23"/>
      <c r="J41" s="23"/>
    </row>
    <row r="42" spans="2:10" ht="12.75">
      <c r="B42" s="25">
        <v>0.36171328617924847</v>
      </c>
      <c r="C42" s="25">
        <v>0.17887942528612094</v>
      </c>
      <c r="D42" s="25">
        <v>0.1261751406266742</v>
      </c>
      <c r="E42" s="25">
        <v>0.6667678520920437</v>
      </c>
      <c r="G42" s="23"/>
      <c r="H42" s="23"/>
      <c r="I42" s="23"/>
      <c r="J42" s="23"/>
    </row>
    <row r="43" spans="2:10" ht="12.75">
      <c r="B43" s="25">
        <v>0.2863491692024602</v>
      </c>
      <c r="C43" s="25">
        <v>0.17806624662171378</v>
      </c>
      <c r="D43" s="25">
        <v>0.1230293784661885</v>
      </c>
      <c r="E43" s="25">
        <v>0.5874447942903624</v>
      </c>
      <c r="G43" s="23"/>
      <c r="H43" s="23"/>
      <c r="I43" s="23"/>
      <c r="J43" s="23"/>
    </row>
    <row r="44" spans="2:10" ht="12.75">
      <c r="B44" s="25">
        <v>0.21412545037621478</v>
      </c>
      <c r="C44" s="25">
        <v>0.16457287334194348</v>
      </c>
      <c r="D44" s="25">
        <v>0.11125317877473082</v>
      </c>
      <c r="E44" s="25">
        <v>0.48995150249288905</v>
      </c>
      <c r="G44" s="23"/>
      <c r="H44" s="23"/>
      <c r="I44" s="23"/>
      <c r="J44" s="23"/>
    </row>
    <row r="45" spans="2:10" ht="12.75">
      <c r="B45" s="25">
        <v>0.16107364652068756</v>
      </c>
      <c r="C45" s="25">
        <v>0.14089047712605207</v>
      </c>
      <c r="D45" s="25">
        <v>0.09489029822890728</v>
      </c>
      <c r="E45" s="25">
        <v>0.3968544218756469</v>
      </c>
      <c r="G45" s="23"/>
      <c r="H45" s="23"/>
      <c r="I45" s="23"/>
      <c r="J45" s="23"/>
    </row>
    <row r="46" spans="2:14" ht="12.75">
      <c r="B46" s="25">
        <v>0.17294963153338377</v>
      </c>
      <c r="C46" s="25">
        <v>0.14343052025201722</v>
      </c>
      <c r="D46" s="25">
        <v>0.09807787743646902</v>
      </c>
      <c r="E46" s="25">
        <v>0.41445802922187003</v>
      </c>
      <c r="G46" s="23"/>
      <c r="H46" s="23"/>
      <c r="I46" s="23"/>
      <c r="J46" s="23"/>
      <c r="L46" s="95"/>
      <c r="N46" s="95"/>
    </row>
    <row r="47" spans="2:14" ht="12.75">
      <c r="B47" s="25">
        <v>0.16661542111348712</v>
      </c>
      <c r="C47" s="25">
        <v>0.13268950880142574</v>
      </c>
      <c r="D47" s="25">
        <v>0.08552703901628009</v>
      </c>
      <c r="E47" s="25">
        <v>0.3848319689311929</v>
      </c>
      <c r="G47" s="23"/>
      <c r="H47" s="23"/>
      <c r="I47" s="23"/>
      <c r="J47" s="23"/>
      <c r="L47" s="95"/>
      <c r="N47" s="95"/>
    </row>
    <row r="48" spans="1:14" ht="12.75">
      <c r="A48" s="24">
        <v>2012</v>
      </c>
      <c r="B48" s="25">
        <v>0.22659570430224923</v>
      </c>
      <c r="C48" s="25">
        <v>0.11643135887288017</v>
      </c>
      <c r="D48" s="25">
        <v>0.08325266166208002</v>
      </c>
      <c r="E48" s="25">
        <v>0.42627972483720944</v>
      </c>
      <c r="G48" s="23"/>
      <c r="H48" s="23"/>
      <c r="I48" s="23"/>
      <c r="J48" s="23"/>
      <c r="L48" s="95"/>
      <c r="N48" s="95"/>
    </row>
    <row r="49" spans="2:14" ht="12.75">
      <c r="B49" s="25"/>
      <c r="C49" s="25"/>
      <c r="D49" s="25"/>
      <c r="E49" s="25"/>
      <c r="G49" s="23"/>
      <c r="H49" s="23"/>
      <c r="I49" s="23"/>
      <c r="J49" s="23"/>
      <c r="L49" s="95"/>
      <c r="N49" s="95"/>
    </row>
    <row r="50" spans="1:14" ht="12.75">
      <c r="A50" s="44" t="s">
        <v>131</v>
      </c>
      <c r="B50" s="25"/>
      <c r="C50" s="25"/>
      <c r="D50" s="25"/>
      <c r="E50" s="25"/>
      <c r="G50" s="23"/>
      <c r="H50" s="23"/>
      <c r="I50" s="23"/>
      <c r="J50" s="23"/>
      <c r="L50" s="95"/>
      <c r="N50" s="95"/>
    </row>
    <row r="52" ht="12.75">
      <c r="A52" s="21" t="s">
        <v>124</v>
      </c>
    </row>
    <row r="54" ht="12.75">
      <c r="A54" s="13" t="s">
        <v>22</v>
      </c>
    </row>
    <row r="55" ht="12.75">
      <c r="A55" s="16"/>
    </row>
  </sheetData>
  <sheetProtection/>
  <hyperlinks>
    <hyperlink ref="A54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R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15" customWidth="1"/>
    <col min="2" max="11" width="0" style="15" hidden="1" customWidth="1"/>
    <col min="12" max="16384" width="9.140625" style="15" customWidth="1"/>
  </cols>
  <sheetData>
    <row r="1" ht="15.75">
      <c r="A1" s="27" t="s">
        <v>135</v>
      </c>
    </row>
    <row r="2" ht="15.75">
      <c r="A2" s="27" t="s">
        <v>134</v>
      </c>
    </row>
    <row r="4" spans="1:44" ht="12.75">
      <c r="A4" s="24"/>
      <c r="B4" s="24"/>
      <c r="C4" s="24"/>
      <c r="D4" s="24"/>
      <c r="E4" s="24"/>
      <c r="AO4" s="26"/>
      <c r="AR4" s="26" t="s">
        <v>133</v>
      </c>
    </row>
    <row r="5" spans="2:44" s="24" customFormat="1" ht="13.5" thickBot="1">
      <c r="B5" s="24">
        <v>1970</v>
      </c>
      <c r="G5" s="24">
        <v>1975</v>
      </c>
      <c r="L5" s="100">
        <v>1980</v>
      </c>
      <c r="M5" s="100"/>
      <c r="N5" s="100"/>
      <c r="O5" s="100"/>
      <c r="P5" s="100"/>
      <c r="Q5" s="100">
        <v>1985</v>
      </c>
      <c r="R5" s="100"/>
      <c r="S5" s="100"/>
      <c r="T5" s="100"/>
      <c r="U5" s="100"/>
      <c r="V5" s="100">
        <v>1990</v>
      </c>
      <c r="W5" s="100"/>
      <c r="X5" s="100"/>
      <c r="Y5" s="100"/>
      <c r="Z5" s="100"/>
      <c r="AA5" s="100">
        <v>1995</v>
      </c>
      <c r="AB5" s="100"/>
      <c r="AC5" s="100"/>
      <c r="AD5" s="100"/>
      <c r="AE5" s="100"/>
      <c r="AF5" s="100">
        <v>2000</v>
      </c>
      <c r="AG5" s="100"/>
      <c r="AH5" s="100"/>
      <c r="AI5" s="100"/>
      <c r="AJ5" s="100"/>
      <c r="AK5" s="100">
        <v>2005</v>
      </c>
      <c r="AL5" s="100"/>
      <c r="AM5" s="100"/>
      <c r="AN5" s="100"/>
      <c r="AO5" s="100"/>
      <c r="AP5" s="100"/>
      <c r="AQ5" s="100"/>
      <c r="AR5" s="100">
        <v>2012</v>
      </c>
    </row>
    <row r="6" spans="1:44" ht="12.75">
      <c r="A6" s="24" t="s">
        <v>84</v>
      </c>
      <c r="B6" s="23">
        <v>3.429</v>
      </c>
      <c r="C6" s="23">
        <v>3.049</v>
      </c>
      <c r="D6" s="23">
        <v>2.616</v>
      </c>
      <c r="E6" s="23">
        <v>2.847</v>
      </c>
      <c r="F6" s="23">
        <v>2.517</v>
      </c>
      <c r="G6" s="23">
        <v>2.646</v>
      </c>
      <c r="H6" s="23">
        <v>2.704</v>
      </c>
      <c r="I6" s="23">
        <v>2.775</v>
      </c>
      <c r="J6" s="23">
        <v>2.761</v>
      </c>
      <c r="K6" s="23">
        <v>3.104</v>
      </c>
      <c r="L6" s="22">
        <v>3.1184463404433354</v>
      </c>
      <c r="M6" s="22">
        <v>3.028629010648368</v>
      </c>
      <c r="N6" s="22">
        <v>2.8603139833293794</v>
      </c>
      <c r="O6" s="22">
        <v>2.8915852040595413</v>
      </c>
      <c r="P6" s="22">
        <v>1.9968204303849828</v>
      </c>
      <c r="Q6" s="22">
        <v>2.620207318669098</v>
      </c>
      <c r="R6" s="22">
        <v>2.897351446987553</v>
      </c>
      <c r="S6" s="22">
        <v>2.988607334908612</v>
      </c>
      <c r="T6" s="22">
        <v>2.8826967073748917</v>
      </c>
      <c r="U6" s="22">
        <v>2.755641020496913</v>
      </c>
      <c r="V6" s="22">
        <v>2.7222703754328363</v>
      </c>
      <c r="W6" s="22">
        <v>2.6197947977624523</v>
      </c>
      <c r="X6" s="22">
        <v>2.514104800319574</v>
      </c>
      <c r="Y6" s="22">
        <v>2.1738922763449304</v>
      </c>
      <c r="Z6" s="22">
        <v>1.8298194343801677</v>
      </c>
      <c r="AA6" s="22">
        <v>1.6195252403052547</v>
      </c>
      <c r="AB6" s="22">
        <v>1.3348787884871494</v>
      </c>
      <c r="AC6" s="22">
        <v>1.127414015003533</v>
      </c>
      <c r="AD6" s="22">
        <v>1.1679422671073627</v>
      </c>
      <c r="AE6" s="22">
        <v>0.862636469320674</v>
      </c>
      <c r="AF6" s="22">
        <v>0.9067874313872225</v>
      </c>
      <c r="AG6" s="22">
        <v>0.8263682217076996</v>
      </c>
      <c r="AH6" s="22">
        <v>0.7525526888808197</v>
      </c>
      <c r="AI6" s="22">
        <v>0.7429997960847075</v>
      </c>
      <c r="AJ6" s="22">
        <v>0.5757595762990475</v>
      </c>
      <c r="AK6" s="22">
        <v>0.45357243023738253</v>
      </c>
      <c r="AL6" s="22">
        <v>0.42303563802058486</v>
      </c>
      <c r="AM6" s="22">
        <v>0.34764784283408323</v>
      </c>
      <c r="AN6" s="22">
        <v>0.2746169260612666</v>
      </c>
      <c r="AO6" s="22">
        <v>0.22053006164622477</v>
      </c>
      <c r="AP6" s="22">
        <v>0.23898704229901885</v>
      </c>
      <c r="AQ6" s="22">
        <v>0.23184457765244215</v>
      </c>
      <c r="AR6" s="22">
        <v>0.2867767460478101</v>
      </c>
    </row>
    <row r="7" spans="1:44" ht="12.75">
      <c r="A7" s="24" t="s">
        <v>85</v>
      </c>
      <c r="B7" s="23">
        <v>2.516</v>
      </c>
      <c r="C7" s="23">
        <v>2.596</v>
      </c>
      <c r="D7" s="23">
        <v>2.807</v>
      </c>
      <c r="E7" s="23">
        <v>2.727</v>
      </c>
      <c r="F7" s="23">
        <v>2.592</v>
      </c>
      <c r="G7" s="23">
        <v>2.245</v>
      </c>
      <c r="H7" s="23">
        <v>2.017</v>
      </c>
      <c r="I7" s="23">
        <v>1.963</v>
      </c>
      <c r="J7" s="23">
        <v>2.036</v>
      </c>
      <c r="K7" s="23">
        <v>2.012</v>
      </c>
      <c r="L7" s="22">
        <v>1.4757625804208812</v>
      </c>
      <c r="M7" s="22">
        <v>1.163420501654701</v>
      </c>
      <c r="N7" s="22">
        <v>1.1351299900810405</v>
      </c>
      <c r="O7" s="22">
        <v>0.7846702276397141</v>
      </c>
      <c r="P7" s="22">
        <v>1.5351380630966034</v>
      </c>
      <c r="Q7" s="22">
        <v>0.9307999012598954</v>
      </c>
      <c r="R7" s="22">
        <v>0.7978826895218769</v>
      </c>
      <c r="S7" s="22">
        <v>0.6911619372630987</v>
      </c>
      <c r="T7" s="22">
        <v>0.7318491840334329</v>
      </c>
      <c r="U7" s="22">
        <v>0.7341244287815252</v>
      </c>
      <c r="V7" s="22">
        <v>0.8347650144522007</v>
      </c>
      <c r="W7" s="22">
        <v>0.7866416126682386</v>
      </c>
      <c r="X7" s="22">
        <v>0.7894822348169085</v>
      </c>
      <c r="Y7" s="22">
        <v>0.8109031976260109</v>
      </c>
      <c r="Z7" s="22">
        <v>0.6835055355260705</v>
      </c>
      <c r="AA7" s="22">
        <v>0.5903709037508312</v>
      </c>
      <c r="AB7" s="22">
        <v>0.5383096783863318</v>
      </c>
      <c r="AC7" s="22">
        <v>0.3784611018507748</v>
      </c>
      <c r="AD7" s="22">
        <v>0.3291433337163893</v>
      </c>
      <c r="AE7" s="22">
        <v>0.26801371964478066</v>
      </c>
      <c r="AF7" s="22">
        <v>0.22413522106423714</v>
      </c>
      <c r="AG7" s="22">
        <v>0.219157273612854</v>
      </c>
      <c r="AH7" s="22">
        <v>0.18070289240983747</v>
      </c>
      <c r="AI7" s="22">
        <v>0.16955890940513182</v>
      </c>
      <c r="AJ7" s="22">
        <v>0.17894054892312797</v>
      </c>
      <c r="AK7" s="22">
        <v>0.18064569346045734</v>
      </c>
      <c r="AL7" s="22">
        <v>0.17738380044622443</v>
      </c>
      <c r="AM7" s="22">
        <v>0.17309034845319116</v>
      </c>
      <c r="AN7" s="22">
        <v>0.1614837585966291</v>
      </c>
      <c r="AO7" s="22">
        <v>0.13755304416376715</v>
      </c>
      <c r="AP7" s="22">
        <v>0.12721761274819693</v>
      </c>
      <c r="AQ7" s="22">
        <v>0.11612142622252891</v>
      </c>
      <c r="AR7" s="22">
        <v>0.10732793811341038</v>
      </c>
    </row>
    <row r="8" spans="1:44" ht="12.75">
      <c r="A8" s="24" t="s">
        <v>86</v>
      </c>
      <c r="B8" s="23">
        <v>0.019</v>
      </c>
      <c r="C8" s="23">
        <v>0.019</v>
      </c>
      <c r="D8" s="23">
        <v>0.016</v>
      </c>
      <c r="E8" s="23">
        <v>0.019</v>
      </c>
      <c r="F8" s="23">
        <v>0.015</v>
      </c>
      <c r="G8" s="23">
        <v>0.016</v>
      </c>
      <c r="H8" s="23">
        <v>0.016</v>
      </c>
      <c r="I8" s="23">
        <v>0.014</v>
      </c>
      <c r="J8" s="23">
        <v>0.012</v>
      </c>
      <c r="K8" s="23">
        <v>0.013</v>
      </c>
      <c r="L8" s="22">
        <v>0.000165069652</v>
      </c>
      <c r="M8" s="22">
        <v>0.000200880217</v>
      </c>
      <c r="N8" s="22">
        <v>0.000256130803</v>
      </c>
      <c r="O8" s="22">
        <v>0.00030660664700000003</v>
      </c>
      <c r="P8" s="22">
        <v>0.00034241721200000005</v>
      </c>
      <c r="Q8" s="22">
        <v>0.00040210148700000004</v>
      </c>
      <c r="R8" s="22">
        <v>0.00042972678000000004</v>
      </c>
      <c r="S8" s="22">
        <v>0.000434842575</v>
      </c>
      <c r="T8" s="22">
        <v>0.0004493373275</v>
      </c>
      <c r="U8" s="22">
        <v>0.00038678820729999997</v>
      </c>
      <c r="V8" s="22">
        <v>0.00046755250498056353</v>
      </c>
      <c r="W8" s="22">
        <v>0.0004816623539952273</v>
      </c>
      <c r="X8" s="22">
        <v>0.0005093608280630229</v>
      </c>
      <c r="Y8" s="22">
        <v>0.0014290226462998056</v>
      </c>
      <c r="Z8" s="22">
        <v>0.0012467473451700031</v>
      </c>
      <c r="AA8" s="22">
        <v>0.0010573829353156337</v>
      </c>
      <c r="AB8" s="22">
        <v>0.0021460661573368986</v>
      </c>
      <c r="AC8" s="22">
        <v>0.007206717777925477</v>
      </c>
      <c r="AD8" s="22">
        <v>0.0012100846484935162</v>
      </c>
      <c r="AE8" s="22">
        <v>0.004505570209801152</v>
      </c>
      <c r="AF8" s="22">
        <v>0.0035770426929408678</v>
      </c>
      <c r="AG8" s="22">
        <v>0.003469920027462209</v>
      </c>
      <c r="AH8" s="22">
        <v>0.0012631689662116453</v>
      </c>
      <c r="AI8" s="22">
        <v>0.000873044266537654</v>
      </c>
      <c r="AJ8" s="22">
        <v>0.0007935585850653027</v>
      </c>
      <c r="AK8" s="22">
        <v>0.0006848359983644885</v>
      </c>
      <c r="AL8" s="22">
        <v>0.000746914483530388</v>
      </c>
      <c r="AM8" s="22">
        <v>0.0008593271612953364</v>
      </c>
      <c r="AN8" s="22">
        <v>0.0016674383362171926</v>
      </c>
      <c r="AO8" s="22">
        <v>0.0013273476902965183</v>
      </c>
      <c r="AP8" s="22">
        <v>0.0020696656577298776</v>
      </c>
      <c r="AQ8" s="22">
        <v>0.0009049235966640185</v>
      </c>
      <c r="AR8" s="22">
        <v>0.0005737407087015284</v>
      </c>
    </row>
    <row r="9" spans="1:44" ht="14.25">
      <c r="A9" s="24" t="s">
        <v>132</v>
      </c>
      <c r="B9" s="23">
        <v>0.459</v>
      </c>
      <c r="C9" s="23">
        <v>0.396</v>
      </c>
      <c r="D9" s="23">
        <v>0.372</v>
      </c>
      <c r="E9" s="23">
        <v>0.378</v>
      </c>
      <c r="F9" s="23">
        <v>0.353</v>
      </c>
      <c r="G9" s="23">
        <v>0.316</v>
      </c>
      <c r="H9" s="23">
        <v>0.316</v>
      </c>
      <c r="I9" s="23">
        <v>0.305</v>
      </c>
      <c r="J9" s="23">
        <v>0.296</v>
      </c>
      <c r="K9" s="23">
        <v>0.301</v>
      </c>
      <c r="L9" s="22">
        <v>0.18810206132077908</v>
      </c>
      <c r="M9" s="22">
        <v>0.1676428680517394</v>
      </c>
      <c r="N9" s="22">
        <v>0.16291339190826712</v>
      </c>
      <c r="O9" s="22">
        <v>0.1663958377978992</v>
      </c>
      <c r="P9" s="22">
        <v>0.1567031588843148</v>
      </c>
      <c r="Q9" s="22">
        <v>0.16404077969038863</v>
      </c>
      <c r="R9" s="22">
        <v>0.15919214932994247</v>
      </c>
      <c r="S9" s="22">
        <v>0.16230578275899096</v>
      </c>
      <c r="T9" s="22">
        <v>0.16380299726203512</v>
      </c>
      <c r="U9" s="22">
        <v>0.15776060945332265</v>
      </c>
      <c r="V9" s="22">
        <v>0.15041908083916541</v>
      </c>
      <c r="W9" s="22">
        <v>0.13919822113333621</v>
      </c>
      <c r="X9" s="22">
        <v>0.16081798587182974</v>
      </c>
      <c r="Y9" s="22">
        <v>0.13772252063540077</v>
      </c>
      <c r="Z9" s="22">
        <v>0.14923006078245524</v>
      </c>
      <c r="AA9" s="22">
        <v>0.1453333730342243</v>
      </c>
      <c r="AB9" s="22">
        <v>0.13596125998786696</v>
      </c>
      <c r="AC9" s="22">
        <v>0.13898063913996278</v>
      </c>
      <c r="AD9" s="22">
        <v>0.1339127105223943</v>
      </c>
      <c r="AE9" s="22">
        <v>0.11122582450810829</v>
      </c>
      <c r="AF9" s="22">
        <v>0.09468472411332093</v>
      </c>
      <c r="AG9" s="22">
        <v>0.08427490617674735</v>
      </c>
      <c r="AH9" s="22">
        <v>0.07996356214928942</v>
      </c>
      <c r="AI9" s="22">
        <v>0.07950493395697479</v>
      </c>
      <c r="AJ9" s="22">
        <v>0.07647749592910834</v>
      </c>
      <c r="AK9" s="22">
        <v>0.07275117207684464</v>
      </c>
      <c r="AL9" s="22">
        <v>0.06560149914170395</v>
      </c>
      <c r="AM9" s="22">
        <v>0.0658472758417926</v>
      </c>
      <c r="AN9" s="22">
        <v>0.05218337949877619</v>
      </c>
      <c r="AO9" s="22">
        <v>0.037443968375358405</v>
      </c>
      <c r="AP9" s="22">
        <v>0.046183708516924375</v>
      </c>
      <c r="AQ9" s="22">
        <v>0.035961041459557905</v>
      </c>
      <c r="AR9" s="22">
        <v>0.031601299967287486</v>
      </c>
    </row>
    <row r="10" spans="1:44" ht="13.5" thickBot="1">
      <c r="A10" s="24"/>
      <c r="L10" s="99">
        <v>4.782476051836996</v>
      </c>
      <c r="M10" s="99">
        <v>4.359893260571809</v>
      </c>
      <c r="N10" s="99">
        <v>4.158613496121687</v>
      </c>
      <c r="O10" s="99">
        <v>3.8429578761441543</v>
      </c>
      <c r="P10" s="99">
        <v>3.689004069577901</v>
      </c>
      <c r="Q10" s="99">
        <v>3.715450101106382</v>
      </c>
      <c r="R10" s="99">
        <v>3.854856012619373</v>
      </c>
      <c r="S10" s="99">
        <v>3.8425098975057015</v>
      </c>
      <c r="T10" s="99">
        <v>3.7787982259978596</v>
      </c>
      <c r="U10" s="99">
        <v>3.6479128469390605</v>
      </c>
      <c r="V10" s="99">
        <v>3.707922023229183</v>
      </c>
      <c r="W10" s="99">
        <v>3.5461162939180224</v>
      </c>
      <c r="X10" s="99">
        <v>3.4649143818363752</v>
      </c>
      <c r="Y10" s="99">
        <v>3.123947017252642</v>
      </c>
      <c r="Z10" s="99">
        <v>2.6638017780338634</v>
      </c>
      <c r="AA10" s="99">
        <v>2.356286900025626</v>
      </c>
      <c r="AB10" s="99">
        <v>2.011295793018685</v>
      </c>
      <c r="AC10" s="99">
        <v>1.6520624737721963</v>
      </c>
      <c r="AD10" s="99">
        <v>1.6322083959946398</v>
      </c>
      <c r="AE10" s="99">
        <v>1.246381583683364</v>
      </c>
      <c r="AF10" s="99">
        <v>1.2291844192577215</v>
      </c>
      <c r="AG10" s="99">
        <v>1.1332703215247633</v>
      </c>
      <c r="AH10" s="99">
        <v>1.0144823124061582</v>
      </c>
      <c r="AI10" s="99">
        <v>0.9929366837133518</v>
      </c>
      <c r="AJ10" s="99">
        <v>0.8319711797363492</v>
      </c>
      <c r="AK10" s="99">
        <v>0.707654131773049</v>
      </c>
      <c r="AL10" s="99">
        <v>0.6667678520920437</v>
      </c>
      <c r="AM10" s="99">
        <v>0.5874447942903623</v>
      </c>
      <c r="AN10" s="99">
        <v>0.4899515024928891</v>
      </c>
      <c r="AO10" s="99">
        <v>0.39685442187564685</v>
      </c>
      <c r="AP10" s="99">
        <v>0.41445802922187003</v>
      </c>
      <c r="AQ10" s="99">
        <v>0.384831968931193</v>
      </c>
      <c r="AR10" s="99">
        <v>0.4262797248372095</v>
      </c>
    </row>
    <row r="11" spans="1:44" ht="13.5" thickTop="1">
      <c r="A11" s="61"/>
      <c r="AM11" s="19"/>
      <c r="AN11" s="19"/>
      <c r="AO11" s="19"/>
      <c r="AP11" s="19"/>
      <c r="AQ11" s="23"/>
      <c r="AR11" s="23"/>
    </row>
    <row r="12" spans="1:44" ht="12.75">
      <c r="A12" s="44" t="s">
        <v>136</v>
      </c>
      <c r="AM12" s="19"/>
      <c r="AN12" s="19"/>
      <c r="AO12" s="19"/>
      <c r="AP12" s="19"/>
      <c r="AQ12" s="23"/>
      <c r="AR12" s="23"/>
    </row>
    <row r="13" spans="1:44" ht="12.75">
      <c r="A13" s="61"/>
      <c r="AM13" s="19"/>
      <c r="AN13" s="19"/>
      <c r="AO13" s="19"/>
      <c r="AP13" s="19"/>
      <c r="AQ13" s="23"/>
      <c r="AR13" s="23"/>
    </row>
    <row r="14" ht="12.75">
      <c r="A14" s="59" t="s">
        <v>124</v>
      </c>
    </row>
    <row r="15" ht="12.75">
      <c r="A15" s="61"/>
    </row>
    <row r="16" spans="1:44" ht="12.75">
      <c r="A16" s="13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44" ht="12.75">
      <c r="A17" s="24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1:44" ht="12.75">
      <c r="A18" s="2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ht="12.75">
      <c r="A19" s="24"/>
    </row>
    <row r="20" ht="12.75">
      <c r="A20" s="33"/>
    </row>
    <row r="21" ht="15">
      <c r="A21" s="98"/>
    </row>
  </sheetData>
  <sheetProtection/>
  <hyperlinks>
    <hyperlink ref="A16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24" customWidth="1"/>
    <col min="2" max="2" width="33.57421875" style="15" bestFit="1" customWidth="1"/>
    <col min="3" max="3" width="25.57421875" style="15" bestFit="1" customWidth="1"/>
    <col min="4" max="4" width="52.57421875" style="15" customWidth="1"/>
    <col min="5" max="16384" width="9.140625" style="15" customWidth="1"/>
  </cols>
  <sheetData>
    <row r="1" ht="15.75">
      <c r="A1" s="27" t="s">
        <v>143</v>
      </c>
    </row>
    <row r="2" ht="15.75">
      <c r="A2" s="27" t="s">
        <v>142</v>
      </c>
    </row>
    <row r="4" ht="12.75">
      <c r="A4" s="24" t="s">
        <v>141</v>
      </c>
    </row>
    <row r="5" spans="1:4" s="24" customFormat="1" ht="12.75">
      <c r="A5" s="17" t="s">
        <v>140</v>
      </c>
      <c r="B5" s="24" t="s">
        <v>99</v>
      </c>
      <c r="C5" s="24" t="s">
        <v>139</v>
      </c>
      <c r="D5" s="24" t="s">
        <v>138</v>
      </c>
    </row>
    <row r="6" spans="1:4" ht="12.75">
      <c r="A6" s="24">
        <v>1980</v>
      </c>
      <c r="B6" s="15">
        <v>100</v>
      </c>
      <c r="C6" s="15">
        <v>100</v>
      </c>
      <c r="D6" s="15">
        <v>100.00000000000001</v>
      </c>
    </row>
    <row r="7" spans="2:4" ht="12.75">
      <c r="B7" s="15">
        <v>97.67100705699309</v>
      </c>
      <c r="C7" s="15">
        <v>94.64656783038504</v>
      </c>
      <c r="D7" s="15">
        <v>96.90344215981797</v>
      </c>
    </row>
    <row r="8" spans="2:4" ht="12.75">
      <c r="B8" s="15">
        <v>96.09735316453352</v>
      </c>
      <c r="C8" s="15">
        <v>91.39070336758631</v>
      </c>
      <c r="D8" s="15">
        <v>95.10220662489145</v>
      </c>
    </row>
    <row r="9" spans="2:4" ht="12.75">
      <c r="B9" s="15">
        <v>98.01589212617385</v>
      </c>
      <c r="C9" s="15">
        <v>87.47719858039895</v>
      </c>
      <c r="D9" s="15">
        <v>89.24797467311865</v>
      </c>
    </row>
    <row r="10" spans="2:4" ht="12.75">
      <c r="B10" s="15">
        <v>100.19485450739965</v>
      </c>
      <c r="C10" s="15">
        <v>86.06887663589873</v>
      </c>
      <c r="D10" s="15">
        <v>85.90149370349383</v>
      </c>
    </row>
    <row r="11" spans="1:4" ht="12.75">
      <c r="A11" s="24">
        <v>1985</v>
      </c>
      <c r="B11" s="15">
        <v>105.47037359462112</v>
      </c>
      <c r="C11" s="15">
        <v>87.3400641190403</v>
      </c>
      <c r="D11" s="15">
        <v>82.81004526895364</v>
      </c>
    </row>
    <row r="12" spans="2:4" ht="12.75">
      <c r="B12" s="15">
        <v>106.4402007816407</v>
      </c>
      <c r="C12" s="15">
        <v>90.32344343494486</v>
      </c>
      <c r="D12" s="15">
        <v>84.85839257316046</v>
      </c>
    </row>
    <row r="13" spans="2:4" ht="12.75">
      <c r="B13" s="15">
        <v>106.57763618514883</v>
      </c>
      <c r="C13" s="15">
        <v>93.91360420704792</v>
      </c>
      <c r="D13" s="15">
        <v>88.11755220757503</v>
      </c>
    </row>
    <row r="14" spans="2:4" ht="12.75">
      <c r="B14" s="15">
        <v>108.57767322973199</v>
      </c>
      <c r="C14" s="15">
        <v>90.58542497327213</v>
      </c>
      <c r="D14" s="15">
        <v>83.42914549440444</v>
      </c>
    </row>
    <row r="15" spans="2:4" ht="12.75">
      <c r="B15" s="15">
        <v>110.35210876289615</v>
      </c>
      <c r="C15" s="15">
        <v>87.64488752210879</v>
      </c>
      <c r="D15" s="15">
        <v>79.42293854159473</v>
      </c>
    </row>
    <row r="16" spans="1:4" ht="12.75">
      <c r="A16" s="24">
        <v>1990</v>
      </c>
      <c r="B16" s="15">
        <v>112.22137842893923</v>
      </c>
      <c r="C16" s="15">
        <v>90.61236152017179</v>
      </c>
      <c r="D16" s="15">
        <v>80.74429559564652</v>
      </c>
    </row>
    <row r="17" spans="2:4" ht="12.75">
      <c r="B17" s="15">
        <v>113.24677249069255</v>
      </c>
      <c r="C17" s="15">
        <v>84.1406987219659</v>
      </c>
      <c r="D17" s="15">
        <v>74.2985401450458</v>
      </c>
    </row>
    <row r="18" spans="2:4" ht="12.75">
      <c r="B18" s="15">
        <v>112.50995573172312</v>
      </c>
      <c r="C18" s="15">
        <v>80.81457209832533</v>
      </c>
      <c r="D18" s="15">
        <v>71.82881867896688</v>
      </c>
    </row>
    <row r="19" spans="2:4" ht="12.75">
      <c r="B19" s="15">
        <v>113.14638167034026</v>
      </c>
      <c r="C19" s="15">
        <v>70.05143524698339</v>
      </c>
      <c r="D19" s="15">
        <v>61.91221867888188</v>
      </c>
    </row>
    <row r="20" spans="2:4" ht="12.75">
      <c r="B20" s="15">
        <v>113.90320250421382</v>
      </c>
      <c r="C20" s="15">
        <v>58.65935557854785</v>
      </c>
      <c r="D20" s="15">
        <v>51.49930317049493</v>
      </c>
    </row>
    <row r="21" spans="1:4" ht="12.75">
      <c r="A21" s="24">
        <v>1995</v>
      </c>
      <c r="B21" s="15">
        <v>116.87936431495305</v>
      </c>
      <c r="C21" s="15">
        <v>52.84140513499661</v>
      </c>
      <c r="D21" s="15">
        <v>45.2102092141823</v>
      </c>
    </row>
    <row r="22" spans="2:4" ht="12.75">
      <c r="B22" s="15">
        <v>120.8523958584156</v>
      </c>
      <c r="C22" s="15">
        <v>43.92096332373516</v>
      </c>
      <c r="D22" s="15">
        <v>36.34265006644195</v>
      </c>
    </row>
    <row r="23" spans="2:4" ht="12.75">
      <c r="B23" s="15">
        <v>120.0737187204801</v>
      </c>
      <c r="C23" s="15">
        <v>34.08256769182568</v>
      </c>
      <c r="D23" s="15">
        <v>28.384702377017717</v>
      </c>
    </row>
    <row r="24" spans="2:4" ht="12.75">
      <c r="B24" s="15">
        <v>123.64148252421789</v>
      </c>
      <c r="C24" s="15">
        <v>35.724010375130476</v>
      </c>
      <c r="D24" s="15">
        <v>28.893223896869035</v>
      </c>
    </row>
    <row r="25" spans="2:4" ht="12.75">
      <c r="B25" s="15">
        <v>124.69503046916965</v>
      </c>
      <c r="C25" s="15">
        <v>25.769636074479987</v>
      </c>
      <c r="D25" s="15">
        <v>20.666129177338327</v>
      </c>
    </row>
    <row r="26" spans="1:4" ht="12.75">
      <c r="A26" s="24">
        <v>2000</v>
      </c>
      <c r="B26" s="15">
        <v>126.61208764748375</v>
      </c>
      <c r="C26" s="15">
        <v>27.42737406070396</v>
      </c>
      <c r="D26" s="15">
        <v>21.662524147826925</v>
      </c>
    </row>
    <row r="27" spans="2:4" ht="12.75">
      <c r="B27" s="15">
        <v>130.7884939524718</v>
      </c>
      <c r="C27" s="15">
        <v>24.677184445174504</v>
      </c>
      <c r="D27" s="15">
        <v>18.868008721120475</v>
      </c>
    </row>
    <row r="28" spans="2:4" ht="12.75">
      <c r="B28" s="15">
        <v>131.13542362910587</v>
      </c>
      <c r="C28" s="15">
        <v>22.598775184987772</v>
      </c>
      <c r="D28" s="15">
        <v>17.233158333254444</v>
      </c>
    </row>
    <row r="29" spans="2:4" ht="12.75">
      <c r="B29" s="15">
        <v>134.32378140887684</v>
      </c>
      <c r="C29" s="15">
        <v>22.432690007722485</v>
      </c>
      <c r="D29" s="15">
        <v>16.70046046383862</v>
      </c>
    </row>
    <row r="30" spans="2:4" ht="12.75">
      <c r="B30" s="15">
        <v>132.7356305744921</v>
      </c>
      <c r="C30" s="15">
        <v>16.92273898128058</v>
      </c>
      <c r="D30" s="15">
        <v>12.749206002968005</v>
      </c>
    </row>
    <row r="31" spans="1:4" ht="12.75">
      <c r="A31" s="24">
        <v>2005</v>
      </c>
      <c r="B31" s="15">
        <v>134.17997465620684</v>
      </c>
      <c r="C31" s="15">
        <v>12.846705026170701</v>
      </c>
      <c r="D31" s="15">
        <v>9.574234202299012</v>
      </c>
    </row>
    <row r="32" spans="2:4" ht="12.75">
      <c r="B32" s="15">
        <v>133.816912778917</v>
      </c>
      <c r="C32" s="15">
        <v>12.003007875546357</v>
      </c>
      <c r="D32" s="15">
        <v>8.969724100104516</v>
      </c>
    </row>
    <row r="33" spans="2:4" ht="12.75">
      <c r="B33" s="15">
        <v>133.84845439033433</v>
      </c>
      <c r="C33" s="15">
        <v>9.502142897206273</v>
      </c>
      <c r="D33" s="15">
        <v>7.099180144057351</v>
      </c>
    </row>
    <row r="34" spans="2:4" ht="12.75">
      <c r="B34" s="15">
        <v>131.59680120848748</v>
      </c>
      <c r="C34" s="15">
        <v>7.1054881460643085</v>
      </c>
      <c r="D34" s="15">
        <v>5.399438345622972</v>
      </c>
    </row>
    <row r="35" spans="2:4" ht="12.75">
      <c r="B35" s="15">
        <v>126.69648978694715</v>
      </c>
      <c r="C35" s="15">
        <v>5.345029672956759</v>
      </c>
      <c r="D35" s="15">
        <v>4.2187669776368395</v>
      </c>
    </row>
    <row r="36" spans="2:4" ht="12.75">
      <c r="B36" s="15">
        <v>128.83559162051924</v>
      </c>
      <c r="C36" s="15">
        <v>5.739119542153941</v>
      </c>
      <c r="D36" s="15">
        <v>4.454607201291331</v>
      </c>
    </row>
    <row r="37" spans="2:4" ht="12.75">
      <c r="B37" s="15">
        <v>123.10353160933784</v>
      </c>
      <c r="C37" s="15">
        <v>5.528926606311074</v>
      </c>
      <c r="D37" s="15">
        <v>4.491281877969848</v>
      </c>
    </row>
    <row r="38" spans="1:4" ht="12.75">
      <c r="A38" s="24">
        <v>2012</v>
      </c>
      <c r="B38" s="15">
        <v>121.57717766228103</v>
      </c>
      <c r="C38" s="15">
        <v>7.519298093897077</v>
      </c>
      <c r="D38" s="15">
        <v>6.184794085929762</v>
      </c>
    </row>
    <row r="40" ht="12.75">
      <c r="A40" s="17" t="s">
        <v>137</v>
      </c>
    </row>
    <row r="42" ht="12.75">
      <c r="A42" s="13" t="s">
        <v>22</v>
      </c>
    </row>
    <row r="43" spans="1:4" ht="12.75">
      <c r="A43" s="15"/>
      <c r="D43" s="16"/>
    </row>
    <row r="47" spans="2:3" ht="12.75">
      <c r="B47" s="101"/>
      <c r="C47" s="101"/>
    </row>
  </sheetData>
  <sheetProtection/>
  <hyperlinks>
    <hyperlink ref="A42" location="Title!A1" display="Return to Title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</cols>
  <sheetData>
    <row r="1" spans="1:7" ht="15.75">
      <c r="A1" s="140" t="s">
        <v>175</v>
      </c>
      <c r="B1" s="126"/>
      <c r="C1" s="126"/>
      <c r="D1" s="126"/>
      <c r="E1" s="126"/>
      <c r="F1" s="126"/>
      <c r="G1" s="131"/>
    </row>
    <row r="2" spans="1:7" ht="15.75">
      <c r="A2" s="139" t="s">
        <v>174</v>
      </c>
      <c r="B2" s="126"/>
      <c r="C2" s="126"/>
      <c r="D2" s="126"/>
      <c r="E2" s="126"/>
      <c r="F2" s="126"/>
      <c r="G2" s="131"/>
    </row>
    <row r="3" spans="1:7" ht="15.75">
      <c r="A3" s="139"/>
      <c r="B3" s="126"/>
      <c r="C3" s="126"/>
      <c r="D3" s="126"/>
      <c r="E3" s="126"/>
      <c r="F3" s="126"/>
      <c r="G3" s="131"/>
    </row>
    <row r="4" spans="1:7" ht="12.75" customHeight="1">
      <c r="A4" s="116"/>
      <c r="B4" s="126" t="s">
        <v>173</v>
      </c>
      <c r="C4" s="126"/>
      <c r="D4" s="126"/>
      <c r="E4" s="126"/>
      <c r="F4" s="126"/>
      <c r="G4" s="131"/>
    </row>
    <row r="5" spans="1:7" ht="12.75">
      <c r="A5" s="137">
        <v>1980</v>
      </c>
      <c r="B5" s="136">
        <v>52.8</v>
      </c>
      <c r="C5" s="126"/>
      <c r="D5" s="126"/>
      <c r="E5" s="126"/>
      <c r="F5" s="126"/>
      <c r="G5" s="131"/>
    </row>
    <row r="6" spans="1:7" ht="12.75" customHeight="1">
      <c r="A6" s="137"/>
      <c r="B6" s="136">
        <v>47.2</v>
      </c>
      <c r="C6" s="126"/>
      <c r="D6" s="126"/>
      <c r="E6" s="126"/>
      <c r="F6" s="126"/>
      <c r="G6" s="131"/>
    </row>
    <row r="7" spans="1:7" ht="12.75" customHeight="1">
      <c r="A7" s="137"/>
      <c r="B7" s="136">
        <v>39.5</v>
      </c>
      <c r="C7" s="126"/>
      <c r="D7" s="126"/>
      <c r="E7" s="126"/>
      <c r="F7" s="126"/>
      <c r="G7" s="131"/>
    </row>
    <row r="8" spans="1:7" ht="12.75" customHeight="1">
      <c r="A8" s="137"/>
      <c r="B8" s="136">
        <v>32.9</v>
      </c>
      <c r="C8" s="126"/>
      <c r="D8" s="126"/>
      <c r="E8" s="126"/>
      <c r="F8" s="126"/>
      <c r="G8" s="131"/>
    </row>
    <row r="9" spans="1:7" ht="12.75" customHeight="1">
      <c r="A9" s="137"/>
      <c r="B9" s="136">
        <v>27.1</v>
      </c>
      <c r="C9" s="126"/>
      <c r="D9" s="126"/>
      <c r="E9" s="126"/>
      <c r="F9" s="126"/>
      <c r="G9" s="131"/>
    </row>
    <row r="10" spans="1:7" ht="12.75" customHeight="1">
      <c r="A10" s="137">
        <v>1985</v>
      </c>
      <c r="B10" s="136">
        <v>20.8</v>
      </c>
      <c r="C10" s="126"/>
      <c r="D10" s="126"/>
      <c r="E10" s="126"/>
      <c r="F10" s="126"/>
      <c r="G10" s="131"/>
    </row>
    <row r="11" spans="1:7" ht="12.75">
      <c r="A11" s="137"/>
      <c r="B11" s="136">
        <v>17.3</v>
      </c>
      <c r="C11" s="126"/>
      <c r="D11" s="126"/>
      <c r="E11" s="126"/>
      <c r="F11" s="126"/>
      <c r="G11" s="131"/>
    </row>
    <row r="12" spans="1:7" ht="12.75" customHeight="1">
      <c r="A12" s="137"/>
      <c r="B12" s="136">
        <v>18.7</v>
      </c>
      <c r="C12" s="126"/>
      <c r="D12" s="126"/>
      <c r="E12" s="126"/>
      <c r="F12" s="126"/>
      <c r="G12" s="131"/>
    </row>
    <row r="13" spans="1:7" ht="12.75">
      <c r="A13" s="137"/>
      <c r="B13" s="136">
        <v>21.9</v>
      </c>
      <c r="C13" s="126"/>
      <c r="D13" s="126"/>
      <c r="E13" s="126"/>
      <c r="F13" s="126"/>
      <c r="G13" s="131"/>
    </row>
    <row r="14" spans="1:7" ht="12.75" customHeight="1">
      <c r="A14" s="137"/>
      <c r="B14" s="136">
        <v>27</v>
      </c>
      <c r="C14" s="126"/>
      <c r="D14" s="126"/>
      <c r="E14" s="126"/>
      <c r="F14" s="126"/>
      <c r="G14" s="131"/>
    </row>
    <row r="15" spans="1:7" ht="12.75">
      <c r="A15" s="137">
        <v>1990</v>
      </c>
      <c r="B15" s="136">
        <v>30.5</v>
      </c>
      <c r="C15" s="126"/>
      <c r="D15" s="126"/>
      <c r="E15" s="126"/>
      <c r="F15" s="126"/>
      <c r="G15" s="131"/>
    </row>
    <row r="16" spans="1:7" ht="12.75">
      <c r="A16" s="137"/>
      <c r="B16" s="136">
        <v>27.7</v>
      </c>
      <c r="C16" s="126"/>
      <c r="D16" s="126"/>
      <c r="E16" s="126"/>
      <c r="F16" s="126"/>
      <c r="G16" s="131"/>
    </row>
    <row r="17" spans="1:7" ht="12.75">
      <c r="A17" s="137"/>
      <c r="B17" s="136">
        <v>27.9</v>
      </c>
      <c r="C17" s="126"/>
      <c r="D17" s="126"/>
      <c r="E17" s="126"/>
      <c r="F17" s="126"/>
      <c r="G17" s="131"/>
    </row>
    <row r="18" spans="1:7" ht="12.75">
      <c r="A18" s="137"/>
      <c r="B18" s="136">
        <v>24.6</v>
      </c>
      <c r="C18" s="126"/>
      <c r="D18" s="126"/>
      <c r="E18" s="126"/>
      <c r="F18" s="126"/>
      <c r="G18" s="131"/>
    </row>
    <row r="19" spans="1:7" ht="12.75">
      <c r="A19" s="137"/>
      <c r="B19" s="136">
        <v>25.9</v>
      </c>
      <c r="C19" s="126"/>
      <c r="D19" s="126"/>
      <c r="E19" s="126"/>
      <c r="F19" s="126"/>
      <c r="G19" s="131"/>
    </row>
    <row r="20" spans="1:7" ht="12.75" customHeight="1">
      <c r="A20" s="137">
        <v>1995</v>
      </c>
      <c r="B20" s="136">
        <v>18.384</v>
      </c>
      <c r="C20" s="126"/>
      <c r="D20" s="126"/>
      <c r="E20" s="126"/>
      <c r="F20" s="126"/>
      <c r="G20" s="131"/>
    </row>
    <row r="21" spans="1:7" ht="12.75" customHeight="1">
      <c r="A21" s="137"/>
      <c r="B21" s="136">
        <v>19.57</v>
      </c>
      <c r="C21" s="126"/>
      <c r="D21" s="126"/>
      <c r="E21" s="126"/>
      <c r="F21" s="126"/>
      <c r="G21" s="131"/>
    </row>
    <row r="22" spans="1:7" ht="12.75" customHeight="1">
      <c r="A22" s="137"/>
      <c r="B22" s="136">
        <v>16.547</v>
      </c>
      <c r="C22" s="126"/>
      <c r="D22" s="126"/>
      <c r="E22" s="126"/>
      <c r="F22" s="126"/>
      <c r="G22" s="131"/>
    </row>
    <row r="23" spans="1:7" ht="12.75" customHeight="1">
      <c r="A23" s="137"/>
      <c r="B23" s="136">
        <v>15.909</v>
      </c>
      <c r="C23" s="126"/>
      <c r="D23" s="126"/>
      <c r="E23" s="126"/>
      <c r="F23" s="126"/>
      <c r="G23" s="131"/>
    </row>
    <row r="24" spans="1:7" ht="12.75" customHeight="1">
      <c r="A24" s="137"/>
      <c r="B24" s="136">
        <v>16.051</v>
      </c>
      <c r="C24" s="126"/>
      <c r="D24" s="126"/>
      <c r="E24" s="126"/>
      <c r="F24" s="126"/>
      <c r="G24" s="131"/>
    </row>
    <row r="25" spans="1:7" ht="12.75" customHeight="1">
      <c r="A25" s="137">
        <v>2000</v>
      </c>
      <c r="B25" s="136">
        <v>14.203</v>
      </c>
      <c r="C25" s="126"/>
      <c r="D25" s="126"/>
      <c r="E25" s="126"/>
      <c r="F25" s="126"/>
      <c r="G25" s="131"/>
    </row>
    <row r="26" spans="1:7" ht="12.75" customHeight="1">
      <c r="A26" s="137"/>
      <c r="B26" s="136">
        <v>15.243</v>
      </c>
      <c r="C26" s="126"/>
      <c r="D26" s="126"/>
      <c r="E26" s="126"/>
      <c r="F26" s="126"/>
      <c r="G26" s="131"/>
    </row>
    <row r="27" spans="1:7" ht="12.75">
      <c r="A27" s="137"/>
      <c r="B27" s="136">
        <v>14.135</v>
      </c>
      <c r="C27" s="126"/>
      <c r="D27" s="126"/>
      <c r="E27" s="126"/>
      <c r="F27" s="126"/>
      <c r="G27" s="131"/>
    </row>
    <row r="28" spans="1:7" ht="12.75" customHeight="1">
      <c r="A28" s="137"/>
      <c r="B28" s="136">
        <v>15.08</v>
      </c>
      <c r="C28" s="126"/>
      <c r="D28" s="126"/>
      <c r="E28" s="126"/>
      <c r="F28" s="126"/>
      <c r="G28" s="131"/>
    </row>
    <row r="29" spans="1:7" ht="12.75" customHeight="1">
      <c r="A29" s="137"/>
      <c r="B29" s="136">
        <v>16.69</v>
      </c>
      <c r="C29" s="126"/>
      <c r="D29" s="126"/>
      <c r="E29" s="126"/>
      <c r="F29" s="126"/>
      <c r="G29" s="131"/>
    </row>
    <row r="30" spans="1:7" ht="12.75" customHeight="1">
      <c r="A30" s="137">
        <v>2005</v>
      </c>
      <c r="B30" s="136">
        <v>19.21</v>
      </c>
      <c r="C30" s="126"/>
      <c r="D30" s="136"/>
      <c r="E30" s="126"/>
      <c r="F30" s="126"/>
      <c r="G30" s="131"/>
    </row>
    <row r="31" spans="1:7" ht="12.75" customHeight="1">
      <c r="A31" s="137"/>
      <c r="B31" s="136">
        <v>20.07</v>
      </c>
      <c r="C31" s="126"/>
      <c r="D31" s="136"/>
      <c r="E31" s="135"/>
      <c r="F31" s="138"/>
      <c r="G31" s="133"/>
    </row>
    <row r="32" spans="1:7" ht="12.75">
      <c r="A32" s="137"/>
      <c r="B32" s="136">
        <v>18.7839</v>
      </c>
      <c r="C32" s="126"/>
      <c r="D32" s="136"/>
      <c r="E32" s="135"/>
      <c r="F32" s="134"/>
      <c r="G32" s="133"/>
    </row>
    <row r="33" spans="1:7" ht="12.75" customHeight="1">
      <c r="A33" s="137"/>
      <c r="B33" s="136">
        <v>19.4149</v>
      </c>
      <c r="C33" s="126"/>
      <c r="D33" s="136"/>
      <c r="E33" s="135"/>
      <c r="F33" s="134"/>
      <c r="G33" s="133"/>
    </row>
    <row r="34" spans="1:7" ht="12.75">
      <c r="A34" s="137"/>
      <c r="B34" s="136">
        <v>18.5896</v>
      </c>
      <c r="C34" s="126"/>
      <c r="D34" s="126"/>
      <c r="E34" s="135"/>
      <c r="F34" s="134"/>
      <c r="G34" s="133"/>
    </row>
    <row r="35" spans="1:7" ht="12.75">
      <c r="A35" s="137">
        <v>2010</v>
      </c>
      <c r="B35" s="136">
        <v>19.8944</v>
      </c>
      <c r="C35" s="126"/>
      <c r="D35" s="126"/>
      <c r="E35" s="135"/>
      <c r="F35" s="134"/>
      <c r="G35" s="133"/>
    </row>
    <row r="36" spans="1:7" ht="12.75">
      <c r="A36" s="137"/>
      <c r="B36" s="136">
        <v>21.6309</v>
      </c>
      <c r="C36" s="126"/>
      <c r="D36" s="126"/>
      <c r="E36" s="135"/>
      <c r="F36" s="134"/>
      <c r="G36" s="133"/>
    </row>
    <row r="37" spans="1:7" ht="12.75">
      <c r="A37" s="137"/>
      <c r="B37" s="136">
        <v>22.55</v>
      </c>
      <c r="C37" s="126"/>
      <c r="D37" s="126"/>
      <c r="E37" s="135"/>
      <c r="F37" s="134"/>
      <c r="G37" s="133"/>
    </row>
    <row r="38" spans="1:7" ht="12.75">
      <c r="A38" s="137">
        <v>2013</v>
      </c>
      <c r="B38" s="136">
        <v>26.187412533781416</v>
      </c>
      <c r="C38" s="126"/>
      <c r="D38" s="126"/>
      <c r="E38" s="135"/>
      <c r="F38" s="134"/>
      <c r="G38" s="133"/>
    </row>
    <row r="39" spans="1:7" ht="12.75">
      <c r="A39" s="137"/>
      <c r="B39" s="136"/>
      <c r="C39" s="126"/>
      <c r="D39" s="126"/>
      <c r="E39" s="135"/>
      <c r="F39" s="134"/>
      <c r="G39" s="133"/>
    </row>
    <row r="40" spans="1:7" ht="12.75" customHeight="1">
      <c r="A40" s="132" t="s">
        <v>172</v>
      </c>
      <c r="B40" s="126"/>
      <c r="C40" s="126"/>
      <c r="D40" s="126"/>
      <c r="E40" s="126"/>
      <c r="F40" s="126"/>
      <c r="G40" s="131"/>
    </row>
    <row r="41" spans="1:7" ht="12.75">
      <c r="A41" s="131"/>
      <c r="B41" s="131"/>
      <c r="C41" s="131"/>
      <c r="D41" s="131"/>
      <c r="E41" s="131"/>
      <c r="F41" s="131"/>
      <c r="G41" s="131"/>
    </row>
    <row r="42" spans="1:7" ht="12.75" customHeight="1">
      <c r="A42" s="13" t="s">
        <v>22</v>
      </c>
      <c r="B42" s="131"/>
      <c r="C42" s="131"/>
      <c r="D42" s="131"/>
      <c r="E42" s="131"/>
      <c r="F42" s="131"/>
      <c r="G42" s="131"/>
    </row>
    <row r="43" spans="1:7" ht="12.75" customHeight="1">
      <c r="A43" s="131"/>
      <c r="B43" s="131"/>
      <c r="C43" s="131"/>
      <c r="D43" s="131"/>
      <c r="E43" s="131"/>
      <c r="F43" s="131"/>
      <c r="G43" s="131"/>
    </row>
    <row r="44" spans="1:7" ht="12.75" customHeight="1">
      <c r="A44" s="131"/>
      <c r="B44" s="131"/>
      <c r="C44" s="131"/>
      <c r="D44" s="131"/>
      <c r="E44" s="131"/>
      <c r="F44" s="131"/>
      <c r="G44" s="131"/>
    </row>
    <row r="45" spans="1:7" ht="12.75" customHeight="1">
      <c r="A45" s="131"/>
      <c r="B45" s="131"/>
      <c r="C45" s="131"/>
      <c r="D45" s="131"/>
      <c r="E45" s="131"/>
      <c r="F45" s="131"/>
      <c r="G45" s="131"/>
    </row>
    <row r="46" spans="1:7" ht="12.75" customHeight="1">
      <c r="A46" s="131"/>
      <c r="B46" s="131"/>
      <c r="C46" s="131"/>
      <c r="D46" s="131"/>
      <c r="E46" s="131"/>
      <c r="F46" s="131"/>
      <c r="G46" s="131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3" ht="24" customHeight="1"/>
    <row r="65" ht="24" customHeight="1"/>
    <row r="71" ht="12.75" customHeight="1"/>
    <row r="73" ht="12.75" customHeight="1"/>
    <row r="76" ht="12.75" customHeight="1"/>
    <row r="78" ht="12.75" customHeight="1"/>
    <row r="80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3" ht="12.75" customHeight="1"/>
    <row r="105" ht="12.75" customHeight="1"/>
    <row r="107" ht="12.75" customHeight="1"/>
    <row r="117" ht="12.75" customHeight="1"/>
    <row r="118" ht="12.75" customHeight="1"/>
    <row r="119" ht="12.75" customHeight="1"/>
    <row r="120" ht="12.75" customHeight="1"/>
    <row r="126" ht="12.75" customHeight="1"/>
    <row r="128" ht="12.75" customHeight="1"/>
    <row r="130" ht="12.75" customHeight="1"/>
    <row r="132" ht="12.75" customHeight="1"/>
    <row r="134" ht="12.75" customHeight="1"/>
    <row r="136" ht="12.75" customHeight="1"/>
    <row r="139" ht="12.75" customHeight="1"/>
    <row r="141" ht="12.75" customHeight="1"/>
    <row r="143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3" ht="12.75" customHeight="1"/>
    <row r="189" ht="12.75" customHeight="1"/>
    <row r="190" ht="12.75" customHeight="1"/>
    <row r="191" ht="12.75" customHeight="1"/>
    <row r="192" ht="12.75" customHeight="1"/>
  </sheetData>
  <sheetProtection/>
  <hyperlinks>
    <hyperlink ref="A42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24" customWidth="1"/>
    <col min="2" max="2" width="16.57421875" style="15" bestFit="1" customWidth="1"/>
    <col min="3" max="3" width="23.140625" style="15" bestFit="1" customWidth="1"/>
    <col min="4" max="4" width="16.57421875" style="15" bestFit="1" customWidth="1"/>
    <col min="5" max="5" width="18.57421875" style="15" bestFit="1" customWidth="1"/>
    <col min="6" max="6" width="16.57421875" style="15" bestFit="1" customWidth="1"/>
    <col min="7" max="7" width="9.140625" style="15" customWidth="1"/>
    <col min="8" max="8" width="14.7109375" style="15" bestFit="1" customWidth="1"/>
    <col min="9" max="12" width="9.140625" style="15" customWidth="1"/>
    <col min="13" max="13" width="11.00390625" style="15" customWidth="1"/>
    <col min="14" max="16384" width="9.140625" style="15" customWidth="1"/>
  </cols>
  <sheetData>
    <row r="1" ht="15.75">
      <c r="A1" s="27" t="s">
        <v>146</v>
      </c>
    </row>
    <row r="2" ht="18.75">
      <c r="A2" s="27" t="s">
        <v>147</v>
      </c>
    </row>
    <row r="3" ht="12.75">
      <c r="F3" s="26" t="s">
        <v>133</v>
      </c>
    </row>
    <row r="4" spans="2:18" s="24" customFormat="1" ht="12.75">
      <c r="B4" s="24" t="s">
        <v>80</v>
      </c>
      <c r="C4" s="24" t="s">
        <v>125</v>
      </c>
      <c r="D4" s="24" t="s">
        <v>145</v>
      </c>
      <c r="E4" s="24" t="s">
        <v>144</v>
      </c>
      <c r="F4" s="24" t="s">
        <v>76</v>
      </c>
      <c r="H4" s="15"/>
      <c r="I4" s="15"/>
      <c r="J4" s="15"/>
      <c r="K4" s="15"/>
      <c r="L4" s="15"/>
      <c r="M4" s="15"/>
      <c r="N4" s="15"/>
      <c r="O4" s="15"/>
      <c r="P4" s="15"/>
      <c r="Q4" s="17"/>
      <c r="R4" s="15"/>
    </row>
    <row r="5" spans="1:18" ht="12.75" hidden="1">
      <c r="A5" s="24">
        <v>1970</v>
      </c>
      <c r="B5" s="89">
        <v>0.8137108882702423</v>
      </c>
      <c r="C5" s="89">
        <v>0.7180480827275615</v>
      </c>
      <c r="D5" s="89">
        <v>0.6455936995470001</v>
      </c>
      <c r="E5" s="89">
        <v>0.4717213795712327</v>
      </c>
      <c r="F5" s="89">
        <v>2.649074050116037</v>
      </c>
      <c r="I5" s="24"/>
      <c r="J5" s="24"/>
      <c r="Q5" s="24"/>
      <c r="R5" s="24"/>
    </row>
    <row r="6" spans="2:6" ht="12.75" hidden="1">
      <c r="B6" s="89">
        <v>0.7960389267288834</v>
      </c>
      <c r="C6" s="89">
        <v>0.6956317068401866</v>
      </c>
      <c r="D6" s="89">
        <v>0.6802989926059999</v>
      </c>
      <c r="E6" s="89">
        <v>0.4669154064941359</v>
      </c>
      <c r="F6" s="89">
        <v>2.6388850326692057</v>
      </c>
    </row>
    <row r="7" spans="2:6" ht="12.75" hidden="1">
      <c r="B7" s="89">
        <v>0.7764259518493446</v>
      </c>
      <c r="C7" s="89">
        <v>0.6782781781544331</v>
      </c>
      <c r="D7" s="89">
        <v>0.7137905245990002</v>
      </c>
      <c r="E7" s="89">
        <v>0.4531328742635443</v>
      </c>
      <c r="F7" s="89">
        <v>2.6216275288663224</v>
      </c>
    </row>
    <row r="8" spans="2:6" ht="12.75" hidden="1">
      <c r="B8" s="89">
        <v>0.8487359470929677</v>
      </c>
      <c r="C8" s="89">
        <v>0.7094369707081335</v>
      </c>
      <c r="D8" s="89">
        <v>0.7453697882100002</v>
      </c>
      <c r="E8" s="89">
        <v>0.4628078896846781</v>
      </c>
      <c r="F8" s="89">
        <v>2.7663505956957795</v>
      </c>
    </row>
    <row r="9" spans="2:6" ht="12.75" hidden="1">
      <c r="B9" s="89">
        <v>0.7729615977748113</v>
      </c>
      <c r="C9" s="89">
        <v>0.6473063798537498</v>
      </c>
      <c r="D9" s="89">
        <v>0.7352326780229999</v>
      </c>
      <c r="E9" s="89">
        <v>0.4508465838849278</v>
      </c>
      <c r="F9" s="89">
        <v>2.606347239536489</v>
      </c>
    </row>
    <row r="10" spans="1:6" ht="12.75" hidden="1">
      <c r="A10" s="24">
        <v>1975</v>
      </c>
      <c r="B10" s="89">
        <v>0.7977373955343663</v>
      </c>
      <c r="C10" s="89">
        <v>0.6026571586711176</v>
      </c>
      <c r="D10" s="89">
        <v>0.7375892935899999</v>
      </c>
      <c r="E10" s="89">
        <v>0.4151444237735862</v>
      </c>
      <c r="F10" s="89">
        <v>2.55312827156907</v>
      </c>
    </row>
    <row r="11" spans="2:6" ht="12.75" hidden="1">
      <c r="B11" s="89">
        <v>0.7971672106952722</v>
      </c>
      <c r="C11" s="89">
        <v>0.6067284197879473</v>
      </c>
      <c r="D11" s="89">
        <v>0.7746264135930001</v>
      </c>
      <c r="E11" s="89">
        <v>0.4228531359297376</v>
      </c>
      <c r="F11" s="89">
        <v>2.6013751800059572</v>
      </c>
    </row>
    <row r="12" spans="2:6" ht="12.75" hidden="1">
      <c r="B12" s="89">
        <v>0.8184532566984507</v>
      </c>
      <c r="C12" s="89">
        <v>0.6112731116662818</v>
      </c>
      <c r="D12" s="89">
        <v>0.7796061091280002</v>
      </c>
      <c r="E12" s="89">
        <v>0.4194645604800735</v>
      </c>
      <c r="F12" s="89">
        <v>2.6287970379728063</v>
      </c>
    </row>
    <row r="13" spans="2:6" ht="12.75" hidden="1">
      <c r="B13" s="89">
        <v>0.8313691399602702</v>
      </c>
      <c r="C13" s="89">
        <v>0.6147238606008846</v>
      </c>
      <c r="D13" s="89">
        <v>0.8105982881299999</v>
      </c>
      <c r="E13" s="89">
        <v>0.421297453357957</v>
      </c>
      <c r="F13" s="89">
        <v>2.6779887420491115</v>
      </c>
    </row>
    <row r="14" spans="2:6" ht="12.75" hidden="1">
      <c r="B14" s="89">
        <v>0.8996528275407232</v>
      </c>
      <c r="C14" s="89">
        <v>0.6313348494628092</v>
      </c>
      <c r="D14" s="89">
        <v>0.8123301887789999</v>
      </c>
      <c r="E14" s="89">
        <v>0.4324314004404557</v>
      </c>
      <c r="F14" s="89">
        <v>2.775749266222988</v>
      </c>
    </row>
    <row r="15" spans="1:6" ht="12.75">
      <c r="A15" s="24">
        <v>1980</v>
      </c>
      <c r="B15" s="89">
        <v>0.861576111676202</v>
      </c>
      <c r="C15" s="89">
        <v>0.5367415683439717</v>
      </c>
      <c r="D15" s="89">
        <v>0.8475602535469999</v>
      </c>
      <c r="E15" s="89">
        <v>0.4150977845693684</v>
      </c>
      <c r="F15" s="89">
        <v>2.660975718136542</v>
      </c>
    </row>
    <row r="16" spans="2:6" ht="12.75">
      <c r="B16" s="89">
        <v>0.8246314899821215</v>
      </c>
      <c r="C16" s="89">
        <v>0.4941465197168738</v>
      </c>
      <c r="D16" s="89">
        <v>0.8510214930640003</v>
      </c>
      <c r="E16" s="89">
        <v>0.40216570264852436</v>
      </c>
      <c r="F16" s="89">
        <v>2.5719652054115203</v>
      </c>
    </row>
    <row r="17" spans="2:6" ht="12.75">
      <c r="B17" s="89">
        <v>0.77891505061671</v>
      </c>
      <c r="C17" s="89">
        <v>0.5008821118921062</v>
      </c>
      <c r="D17" s="89">
        <v>0.864812106977</v>
      </c>
      <c r="E17" s="89">
        <v>0.403304194669142</v>
      </c>
      <c r="F17" s="89">
        <v>2.547913464154958</v>
      </c>
    </row>
    <row r="18" spans="2:6" ht="12.75">
      <c r="B18" s="89">
        <v>0.767091595565443</v>
      </c>
      <c r="C18" s="89">
        <v>0.4959030800443364</v>
      </c>
      <c r="D18" s="89">
        <v>0.8866585580119998</v>
      </c>
      <c r="E18" s="89">
        <v>0.39747056573442174</v>
      </c>
      <c r="F18" s="89">
        <v>2.547123799356201</v>
      </c>
    </row>
    <row r="19" spans="2:6" ht="12.75">
      <c r="B19" s="89">
        <v>0.6747822354633743</v>
      </c>
      <c r="C19" s="89">
        <v>0.493426671156624</v>
      </c>
      <c r="D19" s="89">
        <v>0.9385922002889999</v>
      </c>
      <c r="E19" s="89">
        <v>0.39704202829966073</v>
      </c>
      <c r="F19" s="89">
        <v>2.5038431352086588</v>
      </c>
    </row>
    <row r="20" spans="1:6" ht="12.75">
      <c r="A20" s="24">
        <v>1985</v>
      </c>
      <c r="B20" s="89">
        <v>0.7537994072943981</v>
      </c>
      <c r="C20" s="89">
        <v>0.4873049558096946</v>
      </c>
      <c r="D20" s="89">
        <v>0.959084390231</v>
      </c>
      <c r="E20" s="89">
        <v>0.3937155513090742</v>
      </c>
      <c r="F20" s="89">
        <v>2.593904304644167</v>
      </c>
    </row>
    <row r="21" spans="2:6" ht="12.75">
      <c r="B21" s="89">
        <v>0.79078465959296</v>
      </c>
      <c r="C21" s="89">
        <v>0.4999279223633482</v>
      </c>
      <c r="D21" s="89">
        <v>1.004142687691</v>
      </c>
      <c r="E21" s="89">
        <v>0.3975787292254198</v>
      </c>
      <c r="F21" s="89">
        <v>2.692433998872728</v>
      </c>
    </row>
    <row r="22" spans="2:6" ht="12.75">
      <c r="B22" s="89">
        <v>0.8108105211142401</v>
      </c>
      <c r="C22" s="89">
        <v>0.5047919074722708</v>
      </c>
      <c r="D22" s="89">
        <v>1.0917452266700005</v>
      </c>
      <c r="E22" s="89">
        <v>0.38407506521038215</v>
      </c>
      <c r="F22" s="89">
        <v>2.7914227204668935</v>
      </c>
    </row>
    <row r="23" spans="2:6" ht="12.75">
      <c r="B23" s="89">
        <v>0.7865552079978531</v>
      </c>
      <c r="C23" s="89">
        <v>0.5225849806868734</v>
      </c>
      <c r="D23" s="89">
        <v>1.1672850073799999</v>
      </c>
      <c r="E23" s="89">
        <v>0.3799284578175457</v>
      </c>
      <c r="F23" s="89">
        <v>2.856353653882272</v>
      </c>
    </row>
    <row r="24" spans="2:6" ht="12.75">
      <c r="B24" s="89">
        <v>0.7693546137388803</v>
      </c>
      <c r="C24" s="89">
        <v>0.5021032081858772</v>
      </c>
      <c r="D24" s="89">
        <v>1.233934726397</v>
      </c>
      <c r="E24" s="89">
        <v>0.38024019780326235</v>
      </c>
      <c r="F24" s="89">
        <v>2.8856327461250197</v>
      </c>
    </row>
    <row r="25" spans="1:6" ht="12.75">
      <c r="A25" s="24">
        <v>1990</v>
      </c>
      <c r="B25" s="89">
        <v>0.776995315508802</v>
      </c>
      <c r="C25" s="89">
        <v>0.4813214738973842</v>
      </c>
      <c r="D25" s="89">
        <v>1.2375707213529379</v>
      </c>
      <c r="E25" s="89">
        <v>0.38683228257004343</v>
      </c>
      <c r="F25" s="89">
        <v>2.8827197933291675</v>
      </c>
    </row>
    <row r="26" spans="2:6" ht="12.75">
      <c r="B26" s="89">
        <v>0.6771038094975319</v>
      </c>
      <c r="C26" s="89">
        <v>0.4753588455193764</v>
      </c>
      <c r="D26" s="89">
        <v>1.2269234401679638</v>
      </c>
      <c r="E26" s="89">
        <v>0.392165024435561</v>
      </c>
      <c r="F26" s="89">
        <v>2.771551119620433</v>
      </c>
    </row>
    <row r="27" spans="2:6" ht="12.75">
      <c r="B27" s="89">
        <v>0.6632062097073184</v>
      </c>
      <c r="C27" s="89">
        <v>0.4643560210545936</v>
      </c>
      <c r="D27" s="89">
        <v>1.1922953133598266</v>
      </c>
      <c r="E27" s="89">
        <v>0.38713521560345887</v>
      </c>
      <c r="F27" s="89">
        <v>2.7069927597251975</v>
      </c>
    </row>
    <row r="28" spans="2:6" ht="12.75">
      <c r="B28" s="89">
        <v>0.5764347973752848</v>
      </c>
      <c r="C28" s="89">
        <v>0.46079008110602077</v>
      </c>
      <c r="D28" s="89">
        <v>1.1297001272255551</v>
      </c>
      <c r="E28" s="89">
        <v>0.37400639291423987</v>
      </c>
      <c r="F28" s="89">
        <v>2.5409313986211006</v>
      </c>
    </row>
    <row r="29" spans="2:6" ht="12.75">
      <c r="B29" s="89">
        <v>0.5194247396273833</v>
      </c>
      <c r="C29" s="89">
        <v>0.4819133973234399</v>
      </c>
      <c r="D29" s="89">
        <v>1.0674083775243075</v>
      </c>
      <c r="E29" s="89">
        <v>0.36311620824142254</v>
      </c>
      <c r="F29" s="89">
        <v>2.4318627227165535</v>
      </c>
    </row>
    <row r="30" spans="1:6" ht="12.75">
      <c r="A30" s="24">
        <v>1995</v>
      </c>
      <c r="B30" s="89">
        <v>0.4870270848314285</v>
      </c>
      <c r="C30" s="89">
        <v>0.4681244572297404</v>
      </c>
      <c r="D30" s="89">
        <v>1.0064308356194969</v>
      </c>
      <c r="E30" s="89">
        <v>0.3541983866717535</v>
      </c>
      <c r="F30" s="89">
        <v>2.3157807643524193</v>
      </c>
    </row>
    <row r="31" spans="2:6" ht="12.75">
      <c r="B31" s="89">
        <v>0.4400451388041479</v>
      </c>
      <c r="C31" s="89">
        <v>0.44703806227305365</v>
      </c>
      <c r="D31" s="89">
        <v>0.9608886924324423</v>
      </c>
      <c r="E31" s="89">
        <v>0.363895077285322</v>
      </c>
      <c r="F31" s="89">
        <v>2.211866970794966</v>
      </c>
    </row>
    <row r="32" spans="2:6" ht="12.75">
      <c r="B32" s="89">
        <v>0.361086130072976</v>
      </c>
      <c r="C32" s="89">
        <v>0.4384023435535562</v>
      </c>
      <c r="D32" s="89">
        <v>0.8986392936858771</v>
      </c>
      <c r="E32" s="89">
        <v>0.34357142911826943</v>
      </c>
      <c r="F32" s="89">
        <v>2.0416991964306788</v>
      </c>
    </row>
    <row r="33" spans="1:6" ht="12.75">
      <c r="A33" s="106"/>
      <c r="B33" s="89">
        <v>0.3555448250239039</v>
      </c>
      <c r="C33" s="89">
        <v>0.4431694417403532</v>
      </c>
      <c r="D33" s="89">
        <v>0.8414970983640722</v>
      </c>
      <c r="E33" s="89">
        <v>0.3436833578073206</v>
      </c>
      <c r="F33" s="89">
        <v>1.9838947229356498</v>
      </c>
    </row>
    <row r="34" spans="1:6" ht="12.75">
      <c r="A34" s="106"/>
      <c r="B34" s="89">
        <v>0.317072840661452</v>
      </c>
      <c r="C34" s="89">
        <v>0.4328904710135149</v>
      </c>
      <c r="D34" s="89">
        <v>0.7840018649305311</v>
      </c>
      <c r="E34" s="89">
        <v>0.33436316907589014</v>
      </c>
      <c r="F34" s="89">
        <v>1.8683283456813882</v>
      </c>
    </row>
    <row r="35" spans="1:6" ht="12.75">
      <c r="A35" s="24">
        <v>2000</v>
      </c>
      <c r="B35" s="89">
        <v>0.3491018376246602</v>
      </c>
      <c r="C35" s="89">
        <v>0.4167714302026405</v>
      </c>
      <c r="D35" s="89">
        <v>0.7162259258094963</v>
      </c>
      <c r="E35" s="89">
        <v>0.31919652450069536</v>
      </c>
      <c r="F35" s="89">
        <v>1.8012957181374925</v>
      </c>
    </row>
    <row r="36" spans="1:6" ht="12.75">
      <c r="A36" s="106"/>
      <c r="B36" s="89">
        <v>0.3730585366859064</v>
      </c>
      <c r="C36" s="89">
        <v>0.3983736039990039</v>
      </c>
      <c r="D36" s="89">
        <v>0.6828370493668534</v>
      </c>
      <c r="E36" s="89">
        <v>0.30830750708865584</v>
      </c>
      <c r="F36" s="89">
        <v>1.7625766971404195</v>
      </c>
    </row>
    <row r="37" spans="1:6" ht="12.75">
      <c r="A37" s="106"/>
      <c r="B37" s="89">
        <v>0.36394572904853423</v>
      </c>
      <c r="C37" s="89">
        <v>0.38466053694114755</v>
      </c>
      <c r="D37" s="89">
        <v>0.644631052421303</v>
      </c>
      <c r="E37" s="89">
        <v>0.298332590422937</v>
      </c>
      <c r="F37" s="89">
        <v>1.6915699088339218</v>
      </c>
    </row>
    <row r="38" spans="1:6" ht="12.75">
      <c r="A38" s="106"/>
      <c r="B38" s="89">
        <v>0.3922786226730475</v>
      </c>
      <c r="C38" s="89">
        <v>0.3741656021258108</v>
      </c>
      <c r="D38" s="89">
        <v>0.6082897242475596</v>
      </c>
      <c r="E38" s="89">
        <v>0.29100415968082505</v>
      </c>
      <c r="F38" s="89">
        <v>1.665738108727243</v>
      </c>
    </row>
    <row r="39" spans="1:6" ht="12.75">
      <c r="A39" s="106"/>
      <c r="B39" s="89">
        <v>0.37254243932355835</v>
      </c>
      <c r="C39" s="89">
        <v>0.36648728396470354</v>
      </c>
      <c r="D39" s="89">
        <v>0.582000331374276</v>
      </c>
      <c r="E39" s="89">
        <v>0.28714045757024564</v>
      </c>
      <c r="F39" s="89">
        <v>1.6081705122327836</v>
      </c>
    </row>
    <row r="40" spans="1:9" ht="12.75">
      <c r="A40" s="105">
        <v>2005</v>
      </c>
      <c r="B40" s="89">
        <v>0.38750826634827595</v>
      </c>
      <c r="C40" s="89">
        <v>0.3671955233786219</v>
      </c>
      <c r="D40" s="89">
        <v>0.5545625746838947</v>
      </c>
      <c r="E40" s="89">
        <v>0.2830506441781955</v>
      </c>
      <c r="F40" s="89">
        <v>1.592317008588988</v>
      </c>
      <c r="H40" s="17"/>
      <c r="I40" s="17"/>
    </row>
    <row r="41" spans="2:9" ht="12.75">
      <c r="B41" s="89">
        <v>0.40466793952337604</v>
      </c>
      <c r="C41" s="89">
        <v>0.3346660571897923</v>
      </c>
      <c r="D41" s="89">
        <v>0.5341125240246585</v>
      </c>
      <c r="E41" s="89">
        <v>0.26587833858653664</v>
      </c>
      <c r="F41" s="89">
        <v>1.5393248593243636</v>
      </c>
      <c r="H41" s="19"/>
      <c r="I41" s="82"/>
    </row>
    <row r="42" spans="2:9" ht="12.75">
      <c r="B42" s="89">
        <v>0.37450464882630213</v>
      </c>
      <c r="C42" s="89">
        <v>0.3315975150481456</v>
      </c>
      <c r="D42" s="89">
        <v>0.511098690112444</v>
      </c>
      <c r="E42" s="89">
        <v>0.25615918115063585</v>
      </c>
      <c r="F42" s="89">
        <v>1.4733600351375278</v>
      </c>
      <c r="H42" s="19"/>
      <c r="I42" s="82"/>
    </row>
    <row r="43" spans="2:9" ht="12.75">
      <c r="B43" s="89">
        <v>0.2925207938066909</v>
      </c>
      <c r="C43" s="89">
        <v>0.302755985346497</v>
      </c>
      <c r="D43" s="89">
        <v>0.4787098662402718</v>
      </c>
      <c r="E43" s="89">
        <v>0.24861303280965297</v>
      </c>
      <c r="F43" s="89">
        <v>1.3225996782031126</v>
      </c>
      <c r="H43" s="19"/>
      <c r="I43" s="82"/>
    </row>
    <row r="44" spans="2:9" ht="12.75">
      <c r="B44" s="89">
        <v>0.2669317646563617</v>
      </c>
      <c r="C44" s="89">
        <v>0.25683184681164817</v>
      </c>
      <c r="D44" s="89">
        <v>0.3932372922076801</v>
      </c>
      <c r="E44" s="89">
        <v>0.23493822392532937</v>
      </c>
      <c r="F44" s="89">
        <v>1.1519391276010194</v>
      </c>
      <c r="H44" s="19"/>
      <c r="I44" s="82"/>
    </row>
    <row r="45" spans="2:9" ht="12.75">
      <c r="B45" s="89">
        <v>0.2486458930384425</v>
      </c>
      <c r="C45" s="89">
        <v>0.2617159877617228</v>
      </c>
      <c r="D45" s="89">
        <v>0.37220322859383753</v>
      </c>
      <c r="E45" s="89">
        <v>0.23555849763054493</v>
      </c>
      <c r="F45" s="89">
        <v>1.1181236070245477</v>
      </c>
      <c r="H45" s="19"/>
      <c r="I45" s="82"/>
    </row>
    <row r="46" spans="1:9" ht="12.75">
      <c r="A46" s="61"/>
      <c r="B46" s="89">
        <v>0.23461539860275424</v>
      </c>
      <c r="C46" s="89">
        <v>0.23969964635279972</v>
      </c>
      <c r="D46" s="89">
        <v>0.3499025995871267</v>
      </c>
      <c r="E46" s="89">
        <v>0.22150396109708592</v>
      </c>
      <c r="F46" s="89">
        <v>1.0457216056397667</v>
      </c>
      <c r="H46" s="19"/>
      <c r="I46" s="82"/>
    </row>
    <row r="47" spans="1:9" ht="12.75">
      <c r="A47" s="61">
        <v>2012</v>
      </c>
      <c r="B47" s="89">
        <v>0.28607215896410687</v>
      </c>
      <c r="C47" s="89">
        <v>0.23265685969947397</v>
      </c>
      <c r="D47" s="89">
        <v>0.33240637765538616</v>
      </c>
      <c r="E47" s="89">
        <v>0.21118169199025705</v>
      </c>
      <c r="F47" s="89">
        <v>1.0623170883092241</v>
      </c>
      <c r="H47" s="19"/>
      <c r="I47" s="82"/>
    </row>
    <row r="48" ht="12.75">
      <c r="A48" s="88"/>
    </row>
    <row r="49" ht="12.75">
      <c r="A49" s="44" t="s">
        <v>148</v>
      </c>
    </row>
    <row r="50" ht="12.75">
      <c r="A50" s="44" t="s">
        <v>149</v>
      </c>
    </row>
    <row r="51" ht="12.75">
      <c r="A51" s="88"/>
    </row>
    <row r="52" spans="1:4" ht="12.75">
      <c r="A52" s="59" t="s">
        <v>124</v>
      </c>
      <c r="B52" s="104"/>
      <c r="D52" s="104"/>
    </row>
    <row r="53" spans="1:3" ht="15">
      <c r="A53" s="103"/>
      <c r="B53" s="103"/>
      <c r="C53" s="16"/>
    </row>
    <row r="54" ht="12.75">
      <c r="A54" s="13" t="s">
        <v>22</v>
      </c>
    </row>
  </sheetData>
  <sheetProtection/>
  <hyperlinks>
    <hyperlink ref="A54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6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20.57421875" style="15" customWidth="1"/>
    <col min="3" max="3" width="24.28125" style="15" bestFit="1" customWidth="1"/>
    <col min="4" max="4" width="42.140625" style="15" customWidth="1"/>
    <col min="5" max="5" width="9.140625" style="15" customWidth="1"/>
    <col min="6" max="7" width="10.140625" style="15" bestFit="1" customWidth="1"/>
    <col min="8" max="8" width="9.57421875" style="15" bestFit="1" customWidth="1"/>
    <col min="9" max="16384" width="9.140625" style="15" customWidth="1"/>
  </cols>
  <sheetData>
    <row r="1" ht="15.75">
      <c r="A1" s="27" t="s">
        <v>155</v>
      </c>
    </row>
    <row r="2" ht="15.75">
      <c r="A2" s="27" t="s">
        <v>154</v>
      </c>
    </row>
    <row r="4" spans="2:4" s="24" customFormat="1" ht="12.75">
      <c r="B4" s="52" t="s">
        <v>153</v>
      </c>
      <c r="C4" s="52" t="s">
        <v>152</v>
      </c>
      <c r="D4" s="52" t="s">
        <v>151</v>
      </c>
    </row>
    <row r="5" spans="1:4" ht="12.75">
      <c r="A5" s="24">
        <v>1980</v>
      </c>
      <c r="B5" s="15">
        <v>100</v>
      </c>
      <c r="C5" s="15">
        <v>100</v>
      </c>
      <c r="D5" s="15">
        <v>100</v>
      </c>
    </row>
    <row r="6" spans="2:8" ht="12.75">
      <c r="B6" s="19">
        <v>101.83891136447222</v>
      </c>
      <c r="C6" s="19">
        <v>100.40837680890714</v>
      </c>
      <c r="D6" s="19">
        <v>98.59529669318111</v>
      </c>
      <c r="F6" s="23"/>
      <c r="G6" s="23"/>
      <c r="H6" s="23"/>
    </row>
    <row r="7" spans="2:8" ht="12.75">
      <c r="B7" s="19">
        <v>104.63405663847003</v>
      </c>
      <c r="C7" s="19">
        <v>102.03547221071328</v>
      </c>
      <c r="D7" s="19">
        <v>97.51650226394705</v>
      </c>
      <c r="F7" s="23"/>
      <c r="G7" s="23"/>
      <c r="H7" s="23"/>
    </row>
    <row r="8" spans="2:8" ht="12.75">
      <c r="B8" s="19">
        <v>105.95807282089005</v>
      </c>
      <c r="C8" s="19">
        <v>104.61304129132711</v>
      </c>
      <c r="D8" s="19">
        <v>98.73060023294633</v>
      </c>
      <c r="F8" s="23"/>
      <c r="G8" s="23"/>
      <c r="H8" s="23"/>
    </row>
    <row r="9" spans="2:8" ht="12.75">
      <c r="B9" s="19">
        <v>111.47480691430675</v>
      </c>
      <c r="C9" s="19">
        <v>110.74046905350217</v>
      </c>
      <c r="D9" s="19">
        <v>99.34125217963457</v>
      </c>
      <c r="F9" s="23"/>
      <c r="G9" s="23"/>
      <c r="H9" s="23"/>
    </row>
    <row r="10" spans="1:8" ht="12.75">
      <c r="A10" s="24">
        <v>1985</v>
      </c>
      <c r="B10" s="19">
        <v>113.90216991541008</v>
      </c>
      <c r="C10" s="19">
        <v>113.15825467478884</v>
      </c>
      <c r="D10" s="19">
        <v>99.3468822927836</v>
      </c>
      <c r="F10" s="23"/>
      <c r="G10" s="23"/>
      <c r="H10" s="23"/>
    </row>
    <row r="11" spans="2:8" ht="12.75">
      <c r="B11" s="19">
        <v>119.63957337256346</v>
      </c>
      <c r="C11" s="19">
        <v>118.47448998330326</v>
      </c>
      <c r="D11" s="19">
        <v>99.0261722301265</v>
      </c>
      <c r="F11" s="23"/>
      <c r="G11" s="23"/>
      <c r="H11" s="23"/>
    </row>
    <row r="12" spans="2:8" ht="12.75">
      <c r="B12" s="19">
        <v>128.9076866495035</v>
      </c>
      <c r="C12" s="19">
        <v>128.8103379200591</v>
      </c>
      <c r="D12" s="19">
        <v>99.92448182728694</v>
      </c>
      <c r="F12" s="23"/>
      <c r="G12" s="23"/>
      <c r="H12" s="23"/>
    </row>
    <row r="13" spans="2:8" ht="12.75">
      <c r="B13" s="19">
        <v>138.17579992644355</v>
      </c>
      <c r="C13" s="19">
        <v>137.72295273344483</v>
      </c>
      <c r="D13" s="19">
        <v>99.6722673628524</v>
      </c>
      <c r="F13" s="23"/>
      <c r="G13" s="23"/>
      <c r="H13" s="23"/>
    </row>
    <row r="14" spans="2:8" ht="12.75">
      <c r="B14" s="19">
        <v>149.6506068407503</v>
      </c>
      <c r="C14" s="19">
        <v>145.58666728802362</v>
      </c>
      <c r="D14" s="19">
        <v>97.28438150802069</v>
      </c>
      <c r="F14" s="23"/>
      <c r="G14" s="23"/>
      <c r="H14" s="23"/>
    </row>
    <row r="15" spans="1:8" ht="12.75">
      <c r="A15" s="24">
        <v>1990</v>
      </c>
      <c r="B15" s="19">
        <v>151.08495770503862</v>
      </c>
      <c r="C15" s="19">
        <v>146.01566274182426</v>
      </c>
      <c r="D15" s="19">
        <v>96.64473880112466</v>
      </c>
      <c r="F15" s="23"/>
      <c r="G15" s="23"/>
      <c r="H15" s="23"/>
    </row>
    <row r="16" spans="2:8" ht="12.75">
      <c r="B16" s="19">
        <v>151.3791835233542</v>
      </c>
      <c r="C16" s="19">
        <v>144.75943569007003</v>
      </c>
      <c r="D16" s="19">
        <v>95.62704218690486</v>
      </c>
      <c r="F16" s="23"/>
      <c r="G16" s="23"/>
      <c r="H16" s="23"/>
    </row>
    <row r="17" spans="2:8" ht="12.75">
      <c r="B17" s="19">
        <v>151.5630746598014</v>
      </c>
      <c r="C17" s="19">
        <v>140.67381149247225</v>
      </c>
      <c r="D17" s="19">
        <v>92.81535875953217</v>
      </c>
      <c r="F17" s="23"/>
      <c r="G17" s="23"/>
      <c r="H17" s="23"/>
    </row>
    <row r="18" spans="2:8" ht="12.75">
      <c r="B18" s="19">
        <v>151.6366311143803</v>
      </c>
      <c r="C18" s="19">
        <v>133.2884738869966</v>
      </c>
      <c r="D18" s="19">
        <v>87.89991765674114</v>
      </c>
      <c r="F18" s="23"/>
      <c r="G18" s="23"/>
      <c r="H18" s="23"/>
    </row>
    <row r="19" spans="2:8" ht="12.75">
      <c r="B19" s="19">
        <v>155.0202280250092</v>
      </c>
      <c r="C19" s="19">
        <v>125.93893744512602</v>
      </c>
      <c r="D19" s="19">
        <v>81.24032524633395</v>
      </c>
      <c r="F19" s="23"/>
      <c r="G19" s="23"/>
      <c r="H19" s="23"/>
    </row>
    <row r="20" spans="1:8" ht="12.75">
      <c r="A20" s="24">
        <v>1995</v>
      </c>
      <c r="B20" s="19">
        <v>158.03604266274368</v>
      </c>
      <c r="C20" s="19">
        <v>118.74445874586863</v>
      </c>
      <c r="D20" s="19">
        <v>75.13758048173534</v>
      </c>
      <c r="F20" s="23"/>
      <c r="G20" s="23"/>
      <c r="H20" s="23"/>
    </row>
    <row r="21" spans="2:8" ht="12.75">
      <c r="B21" s="19">
        <v>162.22876057374037</v>
      </c>
      <c r="C21" s="19">
        <v>113.37113655473676</v>
      </c>
      <c r="D21" s="19">
        <v>69.88350040633172</v>
      </c>
      <c r="F21" s="23"/>
      <c r="G21" s="23"/>
      <c r="H21" s="23"/>
    </row>
    <row r="22" spans="2:8" ht="12.75">
      <c r="B22" s="19">
        <v>165.61235748436926</v>
      </c>
      <c r="C22" s="19">
        <v>106.02659692040936</v>
      </c>
      <c r="D22" s="19">
        <v>64.02094537565912</v>
      </c>
      <c r="F22" s="23"/>
      <c r="G22" s="23"/>
      <c r="H22" s="23"/>
    </row>
    <row r="23" spans="2:8" ht="12.75">
      <c r="B23" s="19">
        <v>168.62817212210373</v>
      </c>
      <c r="C23" s="19">
        <v>99.28463431861584</v>
      </c>
      <c r="D23" s="19">
        <v>58.8778453025772</v>
      </c>
      <c r="E23" s="104"/>
      <c r="F23" s="23"/>
      <c r="G23" s="23"/>
      <c r="H23" s="23"/>
    </row>
    <row r="24" spans="2:8" ht="12.75">
      <c r="B24" s="19">
        <v>171.75432144170654</v>
      </c>
      <c r="C24" s="19">
        <v>92.50101826383673</v>
      </c>
      <c r="D24" s="19">
        <v>53.85658857802399</v>
      </c>
      <c r="F24" s="23"/>
      <c r="G24" s="23"/>
      <c r="H24" s="23"/>
    </row>
    <row r="25" spans="1:8" ht="12.75">
      <c r="A25" s="24">
        <v>2000</v>
      </c>
      <c r="B25" s="19">
        <v>171.46009562339097</v>
      </c>
      <c r="C25" s="19">
        <v>84.50442582838498</v>
      </c>
      <c r="D25" s="19">
        <v>49.285185291158044</v>
      </c>
      <c r="F25" s="23"/>
      <c r="G25" s="23"/>
      <c r="H25" s="23"/>
    </row>
    <row r="26" spans="2:8" ht="12.75">
      <c r="B26" s="19">
        <v>173.81390216991542</v>
      </c>
      <c r="C26" s="19">
        <v>80.56501546753903</v>
      </c>
      <c r="D26" s="19">
        <v>46.351307036868086</v>
      </c>
      <c r="F26" s="23"/>
      <c r="G26" s="23"/>
      <c r="H26" s="23"/>
    </row>
    <row r="27" spans="2:8" ht="12.75">
      <c r="B27" s="19">
        <v>177.8962853990438</v>
      </c>
      <c r="C27" s="19">
        <v>76.05725371424064</v>
      </c>
      <c r="D27" s="19">
        <v>42.753705364693054</v>
      </c>
      <c r="F27" s="23"/>
      <c r="G27" s="23"/>
      <c r="H27" s="23"/>
    </row>
    <row r="28" spans="2:8" ht="12.75">
      <c r="B28" s="19">
        <v>178.9996322177271</v>
      </c>
      <c r="C28" s="19">
        <v>71.76949623367726</v>
      </c>
      <c r="D28" s="19">
        <v>40.094773014047355</v>
      </c>
      <c r="F28" s="23"/>
      <c r="G28" s="23"/>
      <c r="H28" s="23"/>
    </row>
    <row r="29" spans="1:8" ht="12.75">
      <c r="A29" s="61"/>
      <c r="B29" s="19">
        <v>181.64766458256713</v>
      </c>
      <c r="C29" s="19">
        <v>68.66772349678173</v>
      </c>
      <c r="D29" s="19">
        <v>37.802700989623304</v>
      </c>
      <c r="F29" s="23"/>
      <c r="G29" s="23"/>
      <c r="H29" s="23"/>
    </row>
    <row r="30" spans="1:8" ht="12.75">
      <c r="A30" s="61">
        <v>2005</v>
      </c>
      <c r="B30" s="19">
        <v>181.64766458256713</v>
      </c>
      <c r="C30" s="19">
        <v>65.43046023726058</v>
      </c>
      <c r="D30" s="19">
        <v>36.02053480160184</v>
      </c>
      <c r="F30" s="23"/>
      <c r="G30" s="23"/>
      <c r="H30" s="23"/>
    </row>
    <row r="31" spans="2:8" ht="12.75">
      <c r="B31" s="19">
        <v>184.29569694740715</v>
      </c>
      <c r="C31" s="19">
        <v>63.017646449255096</v>
      </c>
      <c r="D31" s="19">
        <v>34.19376984544494</v>
      </c>
      <c r="F31" s="23"/>
      <c r="G31" s="23"/>
      <c r="H31" s="23"/>
    </row>
    <row r="32" spans="2:8" ht="12.75">
      <c r="B32" s="19">
        <v>185.87716072085325</v>
      </c>
      <c r="C32" s="19">
        <v>60.30234286866568</v>
      </c>
      <c r="D32" s="19">
        <v>32.442040019766914</v>
      </c>
      <c r="F32" s="23"/>
      <c r="G32" s="23"/>
      <c r="H32" s="23"/>
    </row>
    <row r="33" spans="2:8" ht="12.75">
      <c r="B33" s="19">
        <v>184.11180581095994</v>
      </c>
      <c r="C33" s="19">
        <v>56.480924422410496</v>
      </c>
      <c r="D33" s="19">
        <v>30.67751368448544</v>
      </c>
      <c r="F33" s="23"/>
      <c r="G33" s="23"/>
      <c r="H33" s="23"/>
    </row>
    <row r="34" spans="2:8" ht="12.75">
      <c r="B34" s="19">
        <v>182.3464509010666</v>
      </c>
      <c r="C34" s="19">
        <v>46.396381916447886</v>
      </c>
      <c r="D34" s="19">
        <v>25.444082781529204</v>
      </c>
      <c r="F34" s="23"/>
      <c r="G34" s="23"/>
      <c r="H34" s="23"/>
    </row>
    <row r="35" spans="2:8" ht="12.75">
      <c r="B35" s="19">
        <v>179.44097094520043</v>
      </c>
      <c r="C35" s="19">
        <v>43.91466294416055</v>
      </c>
      <c r="D35" s="19">
        <v>24.47304130870517</v>
      </c>
      <c r="F35" s="23"/>
      <c r="G35" s="23"/>
      <c r="H35" s="23"/>
    </row>
    <row r="36" spans="2:8" ht="12.75">
      <c r="B36" s="19">
        <v>179.8087532180949</v>
      </c>
      <c r="C36" s="19">
        <v>41.283507352167675</v>
      </c>
      <c r="D36" s="19">
        <v>22.959676107699718</v>
      </c>
      <c r="F36" s="35"/>
      <c r="G36" s="35"/>
      <c r="H36" s="35"/>
    </row>
    <row r="37" spans="1:8" s="17" customFormat="1" ht="12.75">
      <c r="A37" s="24">
        <v>2012</v>
      </c>
      <c r="B37" s="19">
        <v>179.14674512688492</v>
      </c>
      <c r="C37" s="19">
        <v>39.219203149779744</v>
      </c>
      <c r="D37" s="19">
        <v>21.892222000462148</v>
      </c>
      <c r="F37" s="35"/>
      <c r="G37" s="35"/>
      <c r="H37" s="35"/>
    </row>
    <row r="38" spans="1:8" s="17" customFormat="1" ht="12.75">
      <c r="A38" s="24"/>
      <c r="B38" s="19"/>
      <c r="C38" s="19"/>
      <c r="D38" s="19"/>
      <c r="F38" s="102"/>
      <c r="G38" s="35"/>
      <c r="H38" s="35"/>
    </row>
    <row r="39" spans="1:8" ht="12.75" customHeight="1">
      <c r="A39" s="374" t="s">
        <v>150</v>
      </c>
      <c r="B39" s="385"/>
      <c r="C39" s="385"/>
      <c r="D39" s="385"/>
      <c r="E39" s="385"/>
      <c r="F39" s="38"/>
      <c r="G39" s="38"/>
      <c r="H39" s="38"/>
    </row>
    <row r="40" spans="1:8" ht="12.75">
      <c r="A40" s="20"/>
      <c r="B40" s="20"/>
      <c r="C40" s="21"/>
      <c r="D40" s="21"/>
      <c r="E40" s="21"/>
      <c r="F40" s="23"/>
      <c r="G40" s="23"/>
      <c r="H40" s="23"/>
    </row>
    <row r="41" spans="1:8" ht="12.75">
      <c r="A41" s="13" t="s">
        <v>22</v>
      </c>
      <c r="B41" s="17"/>
      <c r="F41" s="23"/>
      <c r="G41" s="23"/>
      <c r="H41" s="23"/>
    </row>
    <row r="42" spans="6:8" ht="12.75">
      <c r="F42" s="23"/>
      <c r="G42" s="23"/>
      <c r="H42" s="23"/>
    </row>
    <row r="43" spans="1:8" ht="12.75">
      <c r="A43" s="15"/>
      <c r="F43" s="23"/>
      <c r="G43" s="23"/>
      <c r="H43" s="23"/>
    </row>
    <row r="44" spans="6:8" ht="12.75">
      <c r="F44" s="23"/>
      <c r="G44" s="23"/>
      <c r="H44" s="23"/>
    </row>
    <row r="45" spans="6:8" ht="12.75">
      <c r="F45" s="23"/>
      <c r="G45" s="23"/>
      <c r="H45" s="23"/>
    </row>
    <row r="46" spans="6:8" ht="12.75">
      <c r="F46" s="23"/>
      <c r="G46" s="23"/>
      <c r="H46" s="23"/>
    </row>
    <row r="47" spans="6:8" ht="12.75">
      <c r="F47" s="23"/>
      <c r="G47" s="23"/>
      <c r="H47" s="23"/>
    </row>
    <row r="48" spans="6:8" ht="12.75">
      <c r="F48" s="23"/>
      <c r="G48" s="23"/>
      <c r="H48" s="23"/>
    </row>
    <row r="49" spans="6:8" ht="12.75">
      <c r="F49" s="23"/>
      <c r="G49" s="23"/>
      <c r="H49" s="23"/>
    </row>
    <row r="50" spans="6:8" ht="12.75">
      <c r="F50" s="23"/>
      <c r="G50" s="23"/>
      <c r="H50" s="23"/>
    </row>
    <row r="51" spans="6:8" ht="12.75">
      <c r="F51" s="23"/>
      <c r="G51" s="23"/>
      <c r="H51" s="23"/>
    </row>
    <row r="52" spans="6:8" ht="12.75">
      <c r="F52" s="23"/>
      <c r="G52" s="23"/>
      <c r="H52" s="23"/>
    </row>
    <row r="53" spans="6:8" ht="12.75">
      <c r="F53" s="23"/>
      <c r="G53" s="23"/>
      <c r="H53" s="23"/>
    </row>
    <row r="54" spans="6:8" ht="12.75">
      <c r="F54" s="23"/>
      <c r="G54" s="23"/>
      <c r="H54" s="23"/>
    </row>
    <row r="55" spans="6:8" ht="12.75">
      <c r="F55" s="23"/>
      <c r="G55" s="23"/>
      <c r="H55" s="23"/>
    </row>
    <row r="56" spans="6:8" ht="12.75">
      <c r="F56" s="23"/>
      <c r="G56" s="23"/>
      <c r="H56" s="23"/>
    </row>
    <row r="57" spans="6:8" ht="12.75">
      <c r="F57" s="23"/>
      <c r="G57" s="23"/>
      <c r="H57" s="23"/>
    </row>
    <row r="58" spans="6:8" ht="12.75">
      <c r="F58" s="23"/>
      <c r="G58" s="23"/>
      <c r="H58" s="23"/>
    </row>
    <row r="59" spans="6:8" ht="12.75">
      <c r="F59" s="23"/>
      <c r="G59" s="23"/>
      <c r="H59" s="23"/>
    </row>
    <row r="60" spans="6:8" ht="12.75">
      <c r="F60" s="23"/>
      <c r="G60" s="23"/>
      <c r="H60" s="23"/>
    </row>
    <row r="61" spans="6:8" ht="12.75">
      <c r="F61" s="23"/>
      <c r="G61" s="23"/>
      <c r="H61" s="23"/>
    </row>
    <row r="62" spans="6:8" ht="12.75">
      <c r="F62" s="23"/>
      <c r="G62" s="23"/>
      <c r="H62" s="23"/>
    </row>
    <row r="63" spans="6:8" ht="12.75">
      <c r="F63" s="23"/>
      <c r="G63" s="23"/>
      <c r="H63" s="23"/>
    </row>
    <row r="64" spans="6:8" ht="12.75">
      <c r="F64" s="23"/>
      <c r="G64" s="23"/>
      <c r="H64" s="23"/>
    </row>
    <row r="65" spans="6:8" ht="12.75">
      <c r="F65" s="23"/>
      <c r="G65" s="23"/>
      <c r="H65" s="23"/>
    </row>
    <row r="66" spans="6:8" ht="12.75">
      <c r="F66" s="23"/>
      <c r="G66" s="23"/>
      <c r="H66" s="23"/>
    </row>
    <row r="67" spans="6:8" ht="12.75">
      <c r="F67" s="23"/>
      <c r="G67" s="23"/>
      <c r="H67" s="23"/>
    </row>
    <row r="68" spans="6:8" ht="12.75">
      <c r="F68" s="23"/>
      <c r="G68" s="23"/>
      <c r="H68" s="23"/>
    </row>
    <row r="69" spans="6:8" ht="12.75">
      <c r="F69" s="23"/>
      <c r="G69" s="23"/>
      <c r="H69" s="23"/>
    </row>
    <row r="70" spans="6:8" ht="12.75">
      <c r="F70" s="23"/>
      <c r="G70" s="23"/>
      <c r="H70" s="23"/>
    </row>
    <row r="71" spans="6:8" ht="12.75">
      <c r="F71" s="23"/>
      <c r="G71" s="23"/>
      <c r="H71" s="23"/>
    </row>
    <row r="72" spans="6:8" ht="12.75">
      <c r="F72" s="23"/>
      <c r="G72" s="23"/>
      <c r="H72" s="23"/>
    </row>
    <row r="73" spans="6:8" ht="12.75">
      <c r="F73" s="23"/>
      <c r="G73" s="23"/>
      <c r="H73" s="23"/>
    </row>
    <row r="74" spans="6:8" ht="12.75">
      <c r="F74" s="23"/>
      <c r="G74" s="23"/>
      <c r="H74" s="23"/>
    </row>
    <row r="75" spans="6:8" ht="12.75">
      <c r="F75" s="23"/>
      <c r="G75" s="23"/>
      <c r="H75" s="23"/>
    </row>
    <row r="76" spans="6:8" ht="12.75">
      <c r="F76" s="23"/>
      <c r="G76" s="23"/>
      <c r="H76" s="23"/>
    </row>
    <row r="77" spans="6:8" ht="12.75">
      <c r="F77" s="23"/>
      <c r="G77" s="23"/>
      <c r="H77" s="23"/>
    </row>
    <row r="78" spans="6:8" ht="12.75">
      <c r="F78" s="23"/>
      <c r="G78" s="23"/>
      <c r="H78" s="23"/>
    </row>
    <row r="79" spans="6:8" ht="12.75">
      <c r="F79" s="23"/>
      <c r="G79" s="23"/>
      <c r="H79" s="23"/>
    </row>
    <row r="80" spans="6:8" ht="12.75">
      <c r="F80" s="23"/>
      <c r="G80" s="23"/>
      <c r="H80" s="23"/>
    </row>
    <row r="81" spans="6:8" ht="12.75">
      <c r="F81" s="23"/>
      <c r="G81" s="23"/>
      <c r="H81" s="23"/>
    </row>
    <row r="82" spans="6:8" ht="12.75">
      <c r="F82" s="23"/>
      <c r="G82" s="23"/>
      <c r="H82" s="23"/>
    </row>
    <row r="83" spans="6:8" ht="12.75">
      <c r="F83" s="23"/>
      <c r="G83" s="23"/>
      <c r="H83" s="23"/>
    </row>
    <row r="84" spans="6:8" ht="12.75">
      <c r="F84" s="23"/>
      <c r="G84" s="23"/>
      <c r="H84" s="23"/>
    </row>
    <row r="85" spans="6:8" ht="12.75">
      <c r="F85" s="23"/>
      <c r="G85" s="23"/>
      <c r="H85" s="23"/>
    </row>
    <row r="86" spans="6:8" ht="12.75">
      <c r="F86" s="23"/>
      <c r="G86" s="23"/>
      <c r="H86" s="23"/>
    </row>
    <row r="87" spans="6:8" ht="12.75">
      <c r="F87" s="23"/>
      <c r="G87" s="23"/>
      <c r="H87" s="23"/>
    </row>
    <row r="88" spans="6:8" ht="12.75">
      <c r="F88" s="23"/>
      <c r="G88" s="23"/>
      <c r="H88" s="23"/>
    </row>
    <row r="89" spans="6:8" ht="12.75">
      <c r="F89" s="23"/>
      <c r="G89" s="23"/>
      <c r="H89" s="23"/>
    </row>
    <row r="90" spans="6:8" ht="12.75">
      <c r="F90" s="23"/>
      <c r="G90" s="23"/>
      <c r="H90" s="23"/>
    </row>
    <row r="91" spans="6:8" ht="12.75">
      <c r="F91" s="23"/>
      <c r="G91" s="23"/>
      <c r="H91" s="23"/>
    </row>
    <row r="92" spans="6:8" ht="12.75">
      <c r="F92" s="23"/>
      <c r="G92" s="23"/>
      <c r="H92" s="23"/>
    </row>
    <row r="93" spans="6:8" ht="12.75">
      <c r="F93" s="23"/>
      <c r="G93" s="23"/>
      <c r="H93" s="23"/>
    </row>
    <row r="94" spans="6:8" ht="12.75">
      <c r="F94" s="23"/>
      <c r="G94" s="23"/>
      <c r="H94" s="23"/>
    </row>
    <row r="95" spans="6:8" ht="12.75">
      <c r="F95" s="23"/>
      <c r="G95" s="23"/>
      <c r="H95" s="23"/>
    </row>
    <row r="96" spans="6:8" ht="12.75">
      <c r="F96" s="23"/>
      <c r="G96" s="23"/>
      <c r="H96" s="23"/>
    </row>
    <row r="97" spans="6:8" ht="12.75">
      <c r="F97" s="23"/>
      <c r="G97" s="23"/>
      <c r="H97" s="23"/>
    </row>
    <row r="98" spans="6:8" ht="12.75">
      <c r="F98" s="23"/>
      <c r="G98" s="23"/>
      <c r="H98" s="23"/>
    </row>
    <row r="99" spans="6:8" ht="12.75">
      <c r="F99" s="23"/>
      <c r="G99" s="23"/>
      <c r="H99" s="23"/>
    </row>
    <row r="100" spans="6:8" ht="12.75">
      <c r="F100" s="23"/>
      <c r="G100" s="23"/>
      <c r="H100" s="23"/>
    </row>
    <row r="101" spans="6:8" ht="12.75">
      <c r="F101" s="23"/>
      <c r="G101" s="23"/>
      <c r="H101" s="23"/>
    </row>
    <row r="102" spans="6:8" ht="12.75">
      <c r="F102" s="23"/>
      <c r="G102" s="23"/>
      <c r="H102" s="23"/>
    </row>
    <row r="103" spans="6:8" ht="12.75">
      <c r="F103" s="23"/>
      <c r="G103" s="23"/>
      <c r="H103" s="23"/>
    </row>
    <row r="104" spans="6:8" ht="12.75">
      <c r="F104" s="23"/>
      <c r="G104" s="23"/>
      <c r="H104" s="23"/>
    </row>
    <row r="105" spans="6:8" ht="12.75">
      <c r="F105" s="23"/>
      <c r="G105" s="23"/>
      <c r="H105" s="23"/>
    </row>
    <row r="106" spans="6:8" ht="12.75">
      <c r="F106" s="23"/>
      <c r="G106" s="23"/>
      <c r="H106" s="23"/>
    </row>
    <row r="107" spans="6:8" ht="12.75">
      <c r="F107" s="23"/>
      <c r="G107" s="23"/>
      <c r="H107" s="23"/>
    </row>
    <row r="108" spans="6:8" ht="12.75">
      <c r="F108" s="23"/>
      <c r="G108" s="23"/>
      <c r="H108" s="23"/>
    </row>
    <row r="109" spans="6:8" ht="12.75">
      <c r="F109" s="23"/>
      <c r="G109" s="23"/>
      <c r="H109" s="23"/>
    </row>
    <row r="110" spans="6:8" ht="12.75">
      <c r="F110" s="23"/>
      <c r="G110" s="23"/>
      <c r="H110" s="23"/>
    </row>
    <row r="111" spans="6:8" ht="12.75">
      <c r="F111" s="23"/>
      <c r="G111" s="23"/>
      <c r="H111" s="23"/>
    </row>
    <row r="112" spans="6:8" ht="12.75">
      <c r="F112" s="23"/>
      <c r="G112" s="23"/>
      <c r="H112" s="23"/>
    </row>
    <row r="113" spans="6:8" ht="12.75">
      <c r="F113" s="23"/>
      <c r="G113" s="23"/>
      <c r="H113" s="23"/>
    </row>
    <row r="114" spans="6:8" ht="12.75">
      <c r="F114" s="23"/>
      <c r="G114" s="23"/>
      <c r="H114" s="23"/>
    </row>
    <row r="115" spans="6:8" ht="12.75">
      <c r="F115" s="23"/>
      <c r="G115" s="23"/>
      <c r="H115" s="23"/>
    </row>
    <row r="116" spans="6:8" ht="12.75">
      <c r="F116" s="23"/>
      <c r="G116" s="23"/>
      <c r="H116" s="23"/>
    </row>
    <row r="117" spans="6:8" ht="12.75">
      <c r="F117" s="23"/>
      <c r="G117" s="23"/>
      <c r="H117" s="23"/>
    </row>
    <row r="118" spans="6:8" ht="12.75">
      <c r="F118" s="23"/>
      <c r="G118" s="23"/>
      <c r="H118" s="23"/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  <row r="253" spans="6:8" ht="12.75">
      <c r="F253" s="23"/>
      <c r="G253" s="23"/>
      <c r="H253" s="23"/>
    </row>
    <row r="254" spans="6:8" ht="12.75">
      <c r="F254" s="23"/>
      <c r="G254" s="23"/>
      <c r="H254" s="23"/>
    </row>
    <row r="255" spans="6:8" ht="12.75">
      <c r="F255" s="23"/>
      <c r="G255" s="23"/>
      <c r="H255" s="23"/>
    </row>
    <row r="256" spans="6:8" ht="12.75">
      <c r="F256" s="23"/>
      <c r="G256" s="23"/>
      <c r="H256" s="23"/>
    </row>
    <row r="257" spans="6:8" ht="12.75">
      <c r="F257" s="23"/>
      <c r="G257" s="23"/>
      <c r="H257" s="23"/>
    </row>
    <row r="258" spans="6:8" ht="12.75">
      <c r="F258" s="23"/>
      <c r="G258" s="23"/>
      <c r="H258" s="23"/>
    </row>
    <row r="259" spans="6:8" ht="12.75">
      <c r="F259" s="23"/>
      <c r="G259" s="23"/>
      <c r="H259" s="23"/>
    </row>
    <row r="260" spans="6:8" ht="12.75">
      <c r="F260" s="23"/>
      <c r="G260" s="23"/>
      <c r="H260" s="23"/>
    </row>
    <row r="261" spans="6:8" ht="12.75">
      <c r="F261" s="23"/>
      <c r="G261" s="23"/>
      <c r="H261" s="23"/>
    </row>
    <row r="262" spans="6:8" ht="12.75">
      <c r="F262" s="23"/>
      <c r="G262" s="23"/>
      <c r="H262" s="23"/>
    </row>
    <row r="263" spans="6:8" ht="12.75">
      <c r="F263" s="23"/>
      <c r="G263" s="23"/>
      <c r="H263" s="23"/>
    </row>
    <row r="264" spans="6:8" ht="12.75">
      <c r="F264" s="23"/>
      <c r="G264" s="23"/>
      <c r="H264" s="23"/>
    </row>
    <row r="265" spans="6:8" ht="12.75">
      <c r="F265" s="23"/>
      <c r="G265" s="23"/>
      <c r="H265" s="23"/>
    </row>
    <row r="266" spans="6:8" ht="12.75">
      <c r="F266" s="23"/>
      <c r="G266" s="23"/>
      <c r="H266" s="23"/>
    </row>
    <row r="267" spans="6:8" ht="12.75">
      <c r="F267" s="23"/>
      <c r="G267" s="23"/>
      <c r="H267" s="23"/>
    </row>
    <row r="268" spans="6:8" ht="12.75">
      <c r="F268" s="23"/>
      <c r="G268" s="23"/>
      <c r="H268" s="23"/>
    </row>
    <row r="269" spans="6:8" ht="12.75">
      <c r="F269" s="23"/>
      <c r="G269" s="23"/>
      <c r="H269" s="23"/>
    </row>
    <row r="270" spans="6:8" ht="12.75">
      <c r="F270" s="23"/>
      <c r="G270" s="23"/>
      <c r="H270" s="23"/>
    </row>
    <row r="271" spans="6:8" ht="12.75">
      <c r="F271" s="23"/>
      <c r="G271" s="23"/>
      <c r="H271" s="23"/>
    </row>
    <row r="272" spans="6:8" ht="12.75">
      <c r="F272" s="23"/>
      <c r="G272" s="23"/>
      <c r="H272" s="23"/>
    </row>
    <row r="273" spans="6:8" ht="12.75">
      <c r="F273" s="23"/>
      <c r="G273" s="23"/>
      <c r="H273" s="23"/>
    </row>
    <row r="274" spans="6:8" ht="12.75">
      <c r="F274" s="23"/>
      <c r="G274" s="23"/>
      <c r="H274" s="23"/>
    </row>
    <row r="275" spans="6:8" ht="12.75">
      <c r="F275" s="23"/>
      <c r="G275" s="23"/>
      <c r="H275" s="23"/>
    </row>
    <row r="276" spans="6:8" ht="12.75">
      <c r="F276" s="23"/>
      <c r="G276" s="23"/>
      <c r="H276" s="23"/>
    </row>
    <row r="277" spans="6:8" ht="12.75">
      <c r="F277" s="23"/>
      <c r="G277" s="23"/>
      <c r="H277" s="23"/>
    </row>
    <row r="278" spans="6:8" ht="12.75">
      <c r="F278" s="23"/>
      <c r="G278" s="23"/>
      <c r="H278" s="23"/>
    </row>
    <row r="279" spans="6:8" ht="12.75">
      <c r="F279" s="23"/>
      <c r="G279" s="23"/>
      <c r="H279" s="23"/>
    </row>
    <row r="280" spans="6:8" ht="12.75">
      <c r="F280" s="23"/>
      <c r="G280" s="23"/>
      <c r="H280" s="23"/>
    </row>
    <row r="281" spans="6:8" ht="12.75">
      <c r="F281" s="23"/>
      <c r="G281" s="23"/>
      <c r="H281" s="23"/>
    </row>
    <row r="282" spans="6:8" ht="12.75">
      <c r="F282" s="23"/>
      <c r="G282" s="23"/>
      <c r="H282" s="23"/>
    </row>
    <row r="283" spans="6:8" ht="12.75">
      <c r="F283" s="23"/>
      <c r="G283" s="23"/>
      <c r="H283" s="23"/>
    </row>
    <row r="284" spans="6:8" ht="12.75">
      <c r="F284" s="23"/>
      <c r="G284" s="23"/>
      <c r="H284" s="23"/>
    </row>
    <row r="285" spans="6:8" ht="12.75">
      <c r="F285" s="23"/>
      <c r="G285" s="23"/>
      <c r="H285" s="23"/>
    </row>
    <row r="286" spans="6:8" ht="12.75">
      <c r="F286" s="23"/>
      <c r="G286" s="23"/>
      <c r="H286" s="23"/>
    </row>
    <row r="287" spans="6:8" ht="12.75">
      <c r="F287" s="23"/>
      <c r="G287" s="23"/>
      <c r="H287" s="23"/>
    </row>
    <row r="288" spans="6:8" ht="12.75">
      <c r="F288" s="23"/>
      <c r="G288" s="23"/>
      <c r="H288" s="23"/>
    </row>
    <row r="289" spans="6:8" ht="12.75">
      <c r="F289" s="23"/>
      <c r="G289" s="23"/>
      <c r="H289" s="23"/>
    </row>
    <row r="290" spans="6:8" ht="12.75">
      <c r="F290" s="23"/>
      <c r="G290" s="23"/>
      <c r="H290" s="23"/>
    </row>
    <row r="291" spans="6:8" ht="12.75">
      <c r="F291" s="23"/>
      <c r="G291" s="23"/>
      <c r="H291" s="23"/>
    </row>
    <row r="292" spans="6:8" ht="12.75">
      <c r="F292" s="23"/>
      <c r="G292" s="23"/>
      <c r="H292" s="23"/>
    </row>
    <row r="293" spans="6:8" ht="12.75">
      <c r="F293" s="23"/>
      <c r="G293" s="23"/>
      <c r="H293" s="23"/>
    </row>
    <row r="294" spans="6:8" ht="12.75">
      <c r="F294" s="23"/>
      <c r="G294" s="23"/>
      <c r="H294" s="23"/>
    </row>
    <row r="295" spans="6:8" ht="12.75">
      <c r="F295" s="23"/>
      <c r="G295" s="23"/>
      <c r="H295" s="23"/>
    </row>
    <row r="296" spans="6:8" ht="12.75">
      <c r="F296" s="23"/>
      <c r="G296" s="23"/>
      <c r="H296" s="23"/>
    </row>
    <row r="297" spans="6:8" ht="12.75">
      <c r="F297" s="23"/>
      <c r="G297" s="23"/>
      <c r="H297" s="23"/>
    </row>
    <row r="298" spans="6:8" ht="12.75">
      <c r="F298" s="23"/>
      <c r="G298" s="23"/>
      <c r="H298" s="23"/>
    </row>
    <row r="299" spans="6:8" ht="12.75">
      <c r="F299" s="23"/>
      <c r="G299" s="23"/>
      <c r="H299" s="23"/>
    </row>
    <row r="300" spans="6:8" ht="12.75">
      <c r="F300" s="23"/>
      <c r="G300" s="23"/>
      <c r="H300" s="23"/>
    </row>
    <row r="301" spans="6:8" ht="12.75">
      <c r="F301" s="23"/>
      <c r="G301" s="23"/>
      <c r="H301" s="23"/>
    </row>
    <row r="302" spans="6:8" ht="12.75">
      <c r="F302" s="23"/>
      <c r="G302" s="23"/>
      <c r="H302" s="23"/>
    </row>
    <row r="303" spans="6:8" ht="12.75">
      <c r="F303" s="23"/>
      <c r="G303" s="23"/>
      <c r="H303" s="23"/>
    </row>
    <row r="304" spans="6:8" ht="12.75">
      <c r="F304" s="23"/>
      <c r="G304" s="23"/>
      <c r="H304" s="23"/>
    </row>
    <row r="305" spans="6:8" ht="12.75">
      <c r="F305" s="23"/>
      <c r="G305" s="23"/>
      <c r="H305" s="23"/>
    </row>
    <row r="306" spans="6:8" ht="12.75">
      <c r="F306" s="23"/>
      <c r="G306" s="23"/>
      <c r="H306" s="23"/>
    </row>
    <row r="307" spans="6:8" ht="12.75">
      <c r="F307" s="23"/>
      <c r="G307" s="23"/>
      <c r="H307" s="23"/>
    </row>
    <row r="308" spans="6:8" ht="12.75">
      <c r="F308" s="23"/>
      <c r="G308" s="23"/>
      <c r="H308" s="23"/>
    </row>
    <row r="309" spans="6:8" ht="12.75">
      <c r="F309" s="23"/>
      <c r="G309" s="23"/>
      <c r="H309" s="23"/>
    </row>
    <row r="310" spans="6:8" ht="12.75">
      <c r="F310" s="23"/>
      <c r="G310" s="23"/>
      <c r="H310" s="23"/>
    </row>
    <row r="311" spans="6:8" ht="12.75">
      <c r="F311" s="23"/>
      <c r="G311" s="23"/>
      <c r="H311" s="23"/>
    </row>
    <row r="312" spans="6:8" ht="12.75">
      <c r="F312" s="23"/>
      <c r="G312" s="23"/>
      <c r="H312" s="23"/>
    </row>
    <row r="313" spans="6:8" ht="12.75">
      <c r="F313" s="23"/>
      <c r="G313" s="23"/>
      <c r="H313" s="23"/>
    </row>
    <row r="314" spans="6:8" ht="12.75">
      <c r="F314" s="23"/>
      <c r="G314" s="23"/>
      <c r="H314" s="23"/>
    </row>
    <row r="315" spans="6:8" ht="12.75">
      <c r="F315" s="23"/>
      <c r="G315" s="23"/>
      <c r="H315" s="23"/>
    </row>
    <row r="316" spans="6:8" ht="12.75">
      <c r="F316" s="23"/>
      <c r="G316" s="23"/>
      <c r="H316" s="23"/>
    </row>
    <row r="317" spans="6:8" ht="12.75">
      <c r="F317" s="23"/>
      <c r="G317" s="23"/>
      <c r="H317" s="23"/>
    </row>
    <row r="318" spans="6:8" ht="12.75">
      <c r="F318" s="23"/>
      <c r="G318" s="23"/>
      <c r="H318" s="23"/>
    </row>
    <row r="319" spans="6:8" ht="12.75">
      <c r="F319" s="23"/>
      <c r="G319" s="23"/>
      <c r="H319" s="23"/>
    </row>
    <row r="320" spans="6:8" ht="12.75">
      <c r="F320" s="23"/>
      <c r="G320" s="23"/>
      <c r="H320" s="23"/>
    </row>
    <row r="321" spans="6:8" ht="12.75">
      <c r="F321" s="23"/>
      <c r="G321" s="23"/>
      <c r="H321" s="23"/>
    </row>
    <row r="322" spans="6:8" ht="12.75">
      <c r="F322" s="23"/>
      <c r="G322" s="23"/>
      <c r="H322" s="23"/>
    </row>
    <row r="323" spans="6:8" ht="12.75">
      <c r="F323" s="23"/>
      <c r="G323" s="23"/>
      <c r="H323" s="23"/>
    </row>
    <row r="324" spans="6:8" ht="12.75">
      <c r="F324" s="23"/>
      <c r="G324" s="23"/>
      <c r="H324" s="23"/>
    </row>
    <row r="325" spans="6:8" ht="12.75">
      <c r="F325" s="23"/>
      <c r="G325" s="23"/>
      <c r="H325" s="23"/>
    </row>
    <row r="326" spans="6:8" ht="12.75">
      <c r="F326" s="23"/>
      <c r="G326" s="23"/>
      <c r="H326" s="23"/>
    </row>
    <row r="327" spans="6:8" ht="12.75">
      <c r="F327" s="23"/>
      <c r="G327" s="23"/>
      <c r="H327" s="23"/>
    </row>
    <row r="328" spans="6:8" ht="12.75">
      <c r="F328" s="23"/>
      <c r="G328" s="23"/>
      <c r="H328" s="23"/>
    </row>
    <row r="329" spans="6:8" ht="12.75">
      <c r="F329" s="23"/>
      <c r="G329" s="23"/>
      <c r="H329" s="23"/>
    </row>
    <row r="330" spans="6:8" ht="12.75">
      <c r="F330" s="23"/>
      <c r="G330" s="23"/>
      <c r="H330" s="23"/>
    </row>
    <row r="331" spans="6:8" ht="12.75">
      <c r="F331" s="23"/>
      <c r="G331" s="23"/>
      <c r="H331" s="23"/>
    </row>
    <row r="332" spans="6:8" ht="12.75">
      <c r="F332" s="23"/>
      <c r="G332" s="23"/>
      <c r="H332" s="23"/>
    </row>
    <row r="333" spans="6:8" ht="12.75">
      <c r="F333" s="23"/>
      <c r="G333" s="23"/>
      <c r="H333" s="23"/>
    </row>
    <row r="334" spans="6:8" ht="12.75">
      <c r="F334" s="23"/>
      <c r="G334" s="23"/>
      <c r="H334" s="23"/>
    </row>
    <row r="335" spans="6:8" ht="12.75">
      <c r="F335" s="23"/>
      <c r="G335" s="23"/>
      <c r="H335" s="23"/>
    </row>
    <row r="336" spans="6:8" ht="12.75">
      <c r="F336" s="23"/>
      <c r="G336" s="23"/>
      <c r="H336" s="23"/>
    </row>
    <row r="337" spans="6:8" ht="12.75">
      <c r="F337" s="23"/>
      <c r="G337" s="23"/>
      <c r="H337" s="23"/>
    </row>
    <row r="338" spans="6:8" ht="12.75">
      <c r="F338" s="23"/>
      <c r="G338" s="23"/>
      <c r="H338" s="23"/>
    </row>
    <row r="339" spans="6:8" ht="12.75">
      <c r="F339" s="23"/>
      <c r="G339" s="23"/>
      <c r="H339" s="23"/>
    </row>
    <row r="340" spans="6:8" ht="12.75">
      <c r="F340" s="23"/>
      <c r="G340" s="23"/>
      <c r="H340" s="23"/>
    </row>
    <row r="341" spans="6:8" ht="12.75">
      <c r="F341" s="23"/>
      <c r="G341" s="23"/>
      <c r="H341" s="23"/>
    </row>
    <row r="342" spans="6:8" ht="12.75">
      <c r="F342" s="23"/>
      <c r="G342" s="23"/>
      <c r="H342" s="23"/>
    </row>
    <row r="343" spans="6:8" ht="12.75">
      <c r="F343" s="23"/>
      <c r="G343" s="23"/>
      <c r="H343" s="23"/>
    </row>
    <row r="344" spans="6:8" ht="12.75">
      <c r="F344" s="23"/>
      <c r="G344" s="23"/>
      <c r="H344" s="23"/>
    </row>
    <row r="345" spans="6:8" ht="12.75">
      <c r="F345" s="23"/>
      <c r="G345" s="23"/>
      <c r="H345" s="23"/>
    </row>
    <row r="346" spans="6:8" ht="12.75">
      <c r="F346" s="23"/>
      <c r="G346" s="23"/>
      <c r="H346" s="23"/>
    </row>
    <row r="347" spans="6:8" ht="12.75">
      <c r="F347" s="23"/>
      <c r="G347" s="23"/>
      <c r="H347" s="23"/>
    </row>
    <row r="348" spans="6:8" ht="12.75">
      <c r="F348" s="23"/>
      <c r="G348" s="23"/>
      <c r="H348" s="23"/>
    </row>
    <row r="349" spans="6:8" ht="12.75">
      <c r="F349" s="23"/>
      <c r="G349" s="23"/>
      <c r="H349" s="23"/>
    </row>
    <row r="350" spans="6:8" ht="12.75">
      <c r="F350" s="23"/>
      <c r="G350" s="23"/>
      <c r="H350" s="23"/>
    </row>
    <row r="351" spans="6:8" ht="12.75">
      <c r="F351" s="23"/>
      <c r="G351" s="23"/>
      <c r="H351" s="23"/>
    </row>
    <row r="352" spans="6:8" ht="12.75">
      <c r="F352" s="23"/>
      <c r="G352" s="23"/>
      <c r="H352" s="23"/>
    </row>
    <row r="353" spans="6:8" ht="12.75">
      <c r="F353" s="23"/>
      <c r="G353" s="23"/>
      <c r="H353" s="23"/>
    </row>
    <row r="354" spans="6:8" ht="12.75">
      <c r="F354" s="23"/>
      <c r="G354" s="23"/>
      <c r="H354" s="23"/>
    </row>
    <row r="355" spans="6:8" ht="12.75">
      <c r="F355" s="23"/>
      <c r="G355" s="23"/>
      <c r="H355" s="23"/>
    </row>
    <row r="356" spans="6:8" ht="12.75">
      <c r="F356" s="23"/>
      <c r="G356" s="23"/>
      <c r="H356" s="23"/>
    </row>
    <row r="357" spans="6:8" ht="12.75">
      <c r="F357" s="23"/>
      <c r="G357" s="23"/>
      <c r="H357" s="23"/>
    </row>
    <row r="358" spans="6:8" ht="12.75">
      <c r="F358" s="23"/>
      <c r="G358" s="23"/>
      <c r="H358" s="23"/>
    </row>
    <row r="359" spans="6:8" ht="12.75">
      <c r="F359" s="23"/>
      <c r="G359" s="23"/>
      <c r="H359" s="23"/>
    </row>
    <row r="360" spans="6:8" ht="12.75">
      <c r="F360" s="23"/>
      <c r="G360" s="23"/>
      <c r="H360" s="23"/>
    </row>
    <row r="361" spans="6:8" ht="12.75">
      <c r="F361" s="23"/>
      <c r="G361" s="23"/>
      <c r="H361" s="23"/>
    </row>
    <row r="362" spans="6:8" ht="12.75">
      <c r="F362" s="23"/>
      <c r="G362" s="23"/>
      <c r="H362" s="23"/>
    </row>
    <row r="363" spans="6:8" ht="12.75">
      <c r="F363" s="23"/>
      <c r="G363" s="23"/>
      <c r="H363" s="23"/>
    </row>
    <row r="364" spans="6:8" ht="12.75">
      <c r="F364" s="23"/>
      <c r="G364" s="23"/>
      <c r="H364" s="23"/>
    </row>
    <row r="365" spans="6:8" ht="12.75">
      <c r="F365" s="23"/>
      <c r="G365" s="23"/>
      <c r="H365" s="23"/>
    </row>
    <row r="366" spans="6:8" ht="12.75">
      <c r="F366" s="23"/>
      <c r="G366" s="23"/>
      <c r="H366" s="23"/>
    </row>
    <row r="367" spans="6:8" ht="12.75">
      <c r="F367" s="23"/>
      <c r="G367" s="23"/>
      <c r="H367" s="23"/>
    </row>
    <row r="368" spans="6:8" ht="12.75">
      <c r="F368" s="23"/>
      <c r="G368" s="23"/>
      <c r="H368" s="23"/>
    </row>
    <row r="369" spans="6:8" ht="12.75">
      <c r="F369" s="23"/>
      <c r="G369" s="23"/>
      <c r="H369" s="23"/>
    </row>
    <row r="370" spans="6:8" ht="12.75">
      <c r="F370" s="23"/>
      <c r="G370" s="23"/>
      <c r="H370" s="23"/>
    </row>
    <row r="371" spans="6:8" ht="12.75">
      <c r="F371" s="23"/>
      <c r="G371" s="23"/>
      <c r="H371" s="23"/>
    </row>
    <row r="372" spans="6:8" ht="12.75">
      <c r="F372" s="23"/>
      <c r="G372" s="23"/>
      <c r="H372" s="23"/>
    </row>
    <row r="373" spans="6:8" ht="12.75">
      <c r="F373" s="23"/>
      <c r="G373" s="23"/>
      <c r="H373" s="23"/>
    </row>
    <row r="374" spans="6:8" ht="12.75">
      <c r="F374" s="23"/>
      <c r="G374" s="23"/>
      <c r="H374" s="23"/>
    </row>
    <row r="375" spans="6:8" ht="12.75">
      <c r="F375" s="23"/>
      <c r="G375" s="23"/>
      <c r="H375" s="23"/>
    </row>
    <row r="376" spans="6:8" ht="12.75">
      <c r="F376" s="23"/>
      <c r="G376" s="23"/>
      <c r="H376" s="23"/>
    </row>
    <row r="377" spans="6:8" ht="12.75">
      <c r="F377" s="23"/>
      <c r="G377" s="23"/>
      <c r="H377" s="23"/>
    </row>
    <row r="378" spans="6:8" ht="12.75">
      <c r="F378" s="23"/>
      <c r="G378" s="23"/>
      <c r="H378" s="23"/>
    </row>
    <row r="379" spans="6:8" ht="12.75">
      <c r="F379" s="23"/>
      <c r="G379" s="23"/>
      <c r="H379" s="23"/>
    </row>
    <row r="380" spans="6:8" ht="12.75">
      <c r="F380" s="23"/>
      <c r="G380" s="23"/>
      <c r="H380" s="23"/>
    </row>
    <row r="381" spans="6:8" ht="12.75">
      <c r="F381" s="23"/>
      <c r="G381" s="23"/>
      <c r="H381" s="23"/>
    </row>
    <row r="382" spans="6:8" ht="12.75">
      <c r="F382" s="23"/>
      <c r="G382" s="23"/>
      <c r="H382" s="23"/>
    </row>
    <row r="383" spans="6:8" ht="12.75">
      <c r="F383" s="23"/>
      <c r="G383" s="23"/>
      <c r="H383" s="23"/>
    </row>
    <row r="384" spans="6:8" ht="12.75">
      <c r="F384" s="23"/>
      <c r="G384" s="23"/>
      <c r="H384" s="23"/>
    </row>
    <row r="385" spans="6:8" ht="12.75">
      <c r="F385" s="23"/>
      <c r="G385" s="23"/>
      <c r="H385" s="23"/>
    </row>
    <row r="386" spans="6:8" ht="12.75">
      <c r="F386" s="23"/>
      <c r="G386" s="23"/>
      <c r="H386" s="23"/>
    </row>
    <row r="387" spans="6:8" ht="12.75">
      <c r="F387" s="23"/>
      <c r="G387" s="23"/>
      <c r="H387" s="23"/>
    </row>
    <row r="388" spans="6:8" ht="12.75">
      <c r="F388" s="23"/>
      <c r="G388" s="23"/>
      <c r="H388" s="23"/>
    </row>
    <row r="389" spans="6:8" ht="12.75">
      <c r="F389" s="23"/>
      <c r="G389" s="23"/>
      <c r="H389" s="23"/>
    </row>
    <row r="390" spans="6:8" ht="12.75">
      <c r="F390" s="23"/>
      <c r="G390" s="23"/>
      <c r="H390" s="23"/>
    </row>
    <row r="391" spans="6:8" ht="12.75">
      <c r="F391" s="23"/>
      <c r="G391" s="23"/>
      <c r="H391" s="23"/>
    </row>
    <row r="392" spans="6:8" ht="12.75">
      <c r="F392" s="23"/>
      <c r="G392" s="23"/>
      <c r="H392" s="23"/>
    </row>
    <row r="393" spans="6:8" ht="12.75">
      <c r="F393" s="23"/>
      <c r="G393" s="23"/>
      <c r="H393" s="23"/>
    </row>
    <row r="394" spans="6:8" ht="12.75">
      <c r="F394" s="23"/>
      <c r="G394" s="23"/>
      <c r="H394" s="23"/>
    </row>
    <row r="395" spans="6:8" ht="12.75">
      <c r="F395" s="23"/>
      <c r="G395" s="23"/>
      <c r="H395" s="23"/>
    </row>
    <row r="396" spans="6:8" ht="12.75">
      <c r="F396" s="23"/>
      <c r="G396" s="23"/>
      <c r="H396" s="23"/>
    </row>
    <row r="397" spans="6:8" ht="12.75">
      <c r="F397" s="23"/>
      <c r="G397" s="23"/>
      <c r="H397" s="23"/>
    </row>
    <row r="398" spans="6:8" ht="12.75">
      <c r="F398" s="23"/>
      <c r="G398" s="23"/>
      <c r="H398" s="23"/>
    </row>
    <row r="399" spans="6:8" ht="12.75">
      <c r="F399" s="23"/>
      <c r="G399" s="23"/>
      <c r="H399" s="23"/>
    </row>
    <row r="400" spans="6:8" ht="12.75">
      <c r="F400" s="23"/>
      <c r="G400" s="23"/>
      <c r="H400" s="23"/>
    </row>
    <row r="401" spans="6:8" ht="12.75">
      <c r="F401" s="23"/>
      <c r="G401" s="23"/>
      <c r="H401" s="23"/>
    </row>
    <row r="402" spans="6:8" ht="12.75">
      <c r="F402" s="23"/>
      <c r="G402" s="23"/>
      <c r="H402" s="23"/>
    </row>
    <row r="403" spans="6:8" ht="12.75">
      <c r="F403" s="23"/>
      <c r="G403" s="23"/>
      <c r="H403" s="23"/>
    </row>
    <row r="404" spans="6:8" ht="12.75">
      <c r="F404" s="23"/>
      <c r="G404" s="23"/>
      <c r="H404" s="23"/>
    </row>
    <row r="405" spans="6:8" ht="12.75">
      <c r="F405" s="23"/>
      <c r="G405" s="23"/>
      <c r="H405" s="23"/>
    </row>
    <row r="406" spans="6:8" ht="12.75">
      <c r="F406" s="23"/>
      <c r="G406" s="23"/>
      <c r="H406" s="23"/>
    </row>
    <row r="407" spans="6:8" ht="12.75">
      <c r="F407" s="23"/>
      <c r="G407" s="23"/>
      <c r="H407" s="23"/>
    </row>
    <row r="408" spans="6:8" ht="12.75">
      <c r="F408" s="23"/>
      <c r="G408" s="23"/>
      <c r="H408" s="23"/>
    </row>
    <row r="409" spans="6:8" ht="12.75">
      <c r="F409" s="23"/>
      <c r="G409" s="23"/>
      <c r="H409" s="23"/>
    </row>
    <row r="410" spans="6:8" ht="12.75">
      <c r="F410" s="23"/>
      <c r="G410" s="23"/>
      <c r="H410" s="23"/>
    </row>
    <row r="411" spans="6:8" ht="12.75">
      <c r="F411" s="23"/>
      <c r="G411" s="23"/>
      <c r="H411" s="23"/>
    </row>
    <row r="412" spans="6:8" ht="12.75">
      <c r="F412" s="23"/>
      <c r="G412" s="23"/>
      <c r="H412" s="23"/>
    </row>
    <row r="413" spans="6:8" ht="12.75">
      <c r="F413" s="23"/>
      <c r="G413" s="23"/>
      <c r="H413" s="23"/>
    </row>
    <row r="414" spans="6:8" ht="12.75">
      <c r="F414" s="23"/>
      <c r="G414" s="23"/>
      <c r="H414" s="23"/>
    </row>
    <row r="415" spans="6:8" ht="12.75">
      <c r="F415" s="23"/>
      <c r="G415" s="23"/>
      <c r="H415" s="23"/>
    </row>
    <row r="416" spans="6:8" ht="12.75">
      <c r="F416" s="23"/>
      <c r="G416" s="23"/>
      <c r="H416" s="23"/>
    </row>
    <row r="417" spans="6:8" ht="12.75">
      <c r="F417" s="23"/>
      <c r="G417" s="23"/>
      <c r="H417" s="23"/>
    </row>
    <row r="418" spans="6:8" ht="12.75">
      <c r="F418" s="23"/>
      <c r="G418" s="23"/>
      <c r="H418" s="23"/>
    </row>
    <row r="419" spans="6:8" ht="12.75">
      <c r="F419" s="23"/>
      <c r="G419" s="23"/>
      <c r="H419" s="23"/>
    </row>
    <row r="420" spans="6:8" ht="12.75">
      <c r="F420" s="23"/>
      <c r="G420" s="23"/>
      <c r="H420" s="23"/>
    </row>
    <row r="421" spans="6:8" ht="12.75">
      <c r="F421" s="23"/>
      <c r="G421" s="23"/>
      <c r="H421" s="23"/>
    </row>
    <row r="422" spans="6:8" ht="12.75">
      <c r="F422" s="23"/>
      <c r="G422" s="23"/>
      <c r="H422" s="23"/>
    </row>
    <row r="423" spans="6:8" ht="12.75">
      <c r="F423" s="23"/>
      <c r="G423" s="23"/>
      <c r="H423" s="23"/>
    </row>
    <row r="424" spans="6:8" ht="12.75">
      <c r="F424" s="23"/>
      <c r="G424" s="23"/>
      <c r="H424" s="23"/>
    </row>
    <row r="425" spans="6:8" ht="12.75">
      <c r="F425" s="23"/>
      <c r="G425" s="23"/>
      <c r="H425" s="23"/>
    </row>
    <row r="426" spans="6:8" ht="12.75">
      <c r="F426" s="23"/>
      <c r="G426" s="23"/>
      <c r="H426" s="23"/>
    </row>
    <row r="427" spans="6:8" ht="12.75">
      <c r="F427" s="23"/>
      <c r="G427" s="23"/>
      <c r="H427" s="23"/>
    </row>
    <row r="428" spans="6:8" ht="12.75">
      <c r="F428" s="23"/>
      <c r="G428" s="23"/>
      <c r="H428" s="23"/>
    </row>
    <row r="429" spans="6:8" ht="12.75">
      <c r="F429" s="23"/>
      <c r="G429" s="23"/>
      <c r="H429" s="23"/>
    </row>
    <row r="430" spans="6:8" ht="12.75">
      <c r="F430" s="23"/>
      <c r="G430" s="23"/>
      <c r="H430" s="23"/>
    </row>
    <row r="431" spans="6:8" ht="12.75">
      <c r="F431" s="23"/>
      <c r="G431" s="23"/>
      <c r="H431" s="23"/>
    </row>
    <row r="432" spans="6:8" ht="12.75">
      <c r="F432" s="23"/>
      <c r="G432" s="23"/>
      <c r="H432" s="23"/>
    </row>
    <row r="433" spans="6:8" ht="12.75">
      <c r="F433" s="23"/>
      <c r="G433" s="23"/>
      <c r="H433" s="23"/>
    </row>
    <row r="434" spans="6:8" ht="12.75">
      <c r="F434" s="23"/>
      <c r="G434" s="23"/>
      <c r="H434" s="23"/>
    </row>
    <row r="435" spans="6:8" ht="12.75">
      <c r="F435" s="23"/>
      <c r="G435" s="23"/>
      <c r="H435" s="23"/>
    </row>
    <row r="436" spans="6:8" ht="12.75">
      <c r="F436" s="23"/>
      <c r="G436" s="23"/>
      <c r="H436" s="23"/>
    </row>
    <row r="437" spans="6:8" ht="12.75">
      <c r="F437" s="23"/>
      <c r="G437" s="23"/>
      <c r="H437" s="23"/>
    </row>
    <row r="438" spans="6:8" ht="12.75">
      <c r="F438" s="23"/>
      <c r="G438" s="23"/>
      <c r="H438" s="23"/>
    </row>
    <row r="439" spans="6:8" ht="12.75">
      <c r="F439" s="23"/>
      <c r="G439" s="23"/>
      <c r="H439" s="23"/>
    </row>
    <row r="440" spans="6:8" ht="12.75">
      <c r="F440" s="23"/>
      <c r="G440" s="23"/>
      <c r="H440" s="23"/>
    </row>
    <row r="441" spans="6:8" ht="12.75">
      <c r="F441" s="23"/>
      <c r="G441" s="23"/>
      <c r="H441" s="23"/>
    </row>
    <row r="442" spans="6:8" ht="12.75">
      <c r="F442" s="23"/>
      <c r="G442" s="23"/>
      <c r="H442" s="23"/>
    </row>
    <row r="443" spans="6:8" ht="12.75">
      <c r="F443" s="23"/>
      <c r="G443" s="23"/>
      <c r="H443" s="23"/>
    </row>
    <row r="444" spans="6:8" ht="12.75">
      <c r="F444" s="23"/>
      <c r="G444" s="23"/>
      <c r="H444" s="23"/>
    </row>
    <row r="445" spans="6:8" ht="12.75">
      <c r="F445" s="23"/>
      <c r="G445" s="23"/>
      <c r="H445" s="23"/>
    </row>
    <row r="446" spans="6:8" ht="12.75">
      <c r="F446" s="23"/>
      <c r="G446" s="23"/>
      <c r="H446" s="23"/>
    </row>
    <row r="447" spans="6:8" ht="12.75">
      <c r="F447" s="23"/>
      <c r="G447" s="23"/>
      <c r="H447" s="23"/>
    </row>
    <row r="448" spans="6:8" ht="12.75">
      <c r="F448" s="23"/>
      <c r="G448" s="23"/>
      <c r="H448" s="23"/>
    </row>
    <row r="449" spans="6:8" ht="12.75">
      <c r="F449" s="23"/>
      <c r="G449" s="23"/>
      <c r="H449" s="23"/>
    </row>
    <row r="450" spans="6:8" ht="12.75">
      <c r="F450" s="23"/>
      <c r="G450" s="23"/>
      <c r="H450" s="23"/>
    </row>
    <row r="451" spans="6:8" ht="12.75">
      <c r="F451" s="23"/>
      <c r="G451" s="23"/>
      <c r="H451" s="23"/>
    </row>
    <row r="452" spans="6:8" ht="12.75">
      <c r="F452" s="23"/>
      <c r="G452" s="23"/>
      <c r="H452" s="23"/>
    </row>
    <row r="453" spans="6:8" ht="12.75">
      <c r="F453" s="23"/>
      <c r="G453" s="23"/>
      <c r="H453" s="23"/>
    </row>
    <row r="454" spans="6:8" ht="12.75">
      <c r="F454" s="23"/>
      <c r="G454" s="23"/>
      <c r="H454" s="23"/>
    </row>
    <row r="455" spans="6:8" ht="12.75">
      <c r="F455" s="23"/>
      <c r="G455" s="23"/>
      <c r="H455" s="23"/>
    </row>
    <row r="456" spans="6:8" ht="12.75">
      <c r="F456" s="23"/>
      <c r="G456" s="23"/>
      <c r="H456" s="23"/>
    </row>
    <row r="457" spans="6:8" ht="12.75">
      <c r="F457" s="23"/>
      <c r="G457" s="23"/>
      <c r="H457" s="23"/>
    </row>
    <row r="458" spans="6:8" ht="12.75">
      <c r="F458" s="23"/>
      <c r="G458" s="23"/>
      <c r="H458" s="23"/>
    </row>
    <row r="459" spans="6:8" ht="12.75">
      <c r="F459" s="23"/>
      <c r="G459" s="23"/>
      <c r="H459" s="23"/>
    </row>
    <row r="460" spans="6:8" ht="12.75">
      <c r="F460" s="23"/>
      <c r="G460" s="23"/>
      <c r="H460" s="23"/>
    </row>
    <row r="461" spans="6:8" ht="12.75">
      <c r="F461" s="23"/>
      <c r="G461" s="23"/>
      <c r="H461" s="23"/>
    </row>
    <row r="462" spans="6:8" ht="12.75">
      <c r="F462" s="23"/>
      <c r="G462" s="23"/>
      <c r="H462" s="23"/>
    </row>
    <row r="463" spans="6:8" ht="12.75">
      <c r="F463" s="23"/>
      <c r="G463" s="23"/>
      <c r="H463" s="23"/>
    </row>
    <row r="464" spans="6:8" ht="12.75">
      <c r="F464" s="23"/>
      <c r="G464" s="23"/>
      <c r="H464" s="23"/>
    </row>
    <row r="465" spans="6:8" ht="12.75">
      <c r="F465" s="23"/>
      <c r="G465" s="23"/>
      <c r="H465" s="23"/>
    </row>
    <row r="466" spans="6:8" ht="12.75">
      <c r="F466" s="23"/>
      <c r="G466" s="23"/>
      <c r="H466" s="23"/>
    </row>
    <row r="467" spans="6:8" ht="12.75">
      <c r="F467" s="23"/>
      <c r="G467" s="23"/>
      <c r="H467" s="23"/>
    </row>
    <row r="468" spans="6:8" ht="12.75">
      <c r="F468" s="23"/>
      <c r="G468" s="23"/>
      <c r="H468" s="23"/>
    </row>
    <row r="469" spans="6:8" ht="12.75">
      <c r="F469" s="23"/>
      <c r="G469" s="23"/>
      <c r="H469" s="23"/>
    </row>
    <row r="470" spans="6:8" ht="12.75">
      <c r="F470" s="23"/>
      <c r="G470" s="23"/>
      <c r="H470" s="23"/>
    </row>
    <row r="471" spans="6:8" ht="12.75">
      <c r="F471" s="23"/>
      <c r="G471" s="23"/>
      <c r="H471" s="23"/>
    </row>
    <row r="472" spans="6:8" ht="12.75">
      <c r="F472" s="23"/>
      <c r="G472" s="23"/>
      <c r="H472" s="23"/>
    </row>
    <row r="473" spans="6:8" ht="12.75">
      <c r="F473" s="23"/>
      <c r="G473" s="23"/>
      <c r="H473" s="23"/>
    </row>
    <row r="474" spans="6:8" ht="12.75">
      <c r="F474" s="23"/>
      <c r="G474" s="23"/>
      <c r="H474" s="23"/>
    </row>
    <row r="475" spans="6:8" ht="12.75">
      <c r="F475" s="23"/>
      <c r="G475" s="23"/>
      <c r="H475" s="23"/>
    </row>
    <row r="476" spans="6:8" ht="12.75">
      <c r="F476" s="23"/>
      <c r="G476" s="23"/>
      <c r="H476" s="23"/>
    </row>
    <row r="477" spans="6:8" ht="12.75">
      <c r="F477" s="23"/>
      <c r="G477" s="23"/>
      <c r="H477" s="23"/>
    </row>
    <row r="478" spans="6:8" ht="12.75">
      <c r="F478" s="23"/>
      <c r="G478" s="23"/>
      <c r="H478" s="23"/>
    </row>
    <row r="479" spans="6:8" ht="12.75">
      <c r="F479" s="23"/>
      <c r="G479" s="23"/>
      <c r="H479" s="23"/>
    </row>
    <row r="480" spans="6:8" ht="12.75">
      <c r="F480" s="23"/>
      <c r="G480" s="23"/>
      <c r="H480" s="23"/>
    </row>
    <row r="481" spans="6:8" ht="12.75">
      <c r="F481" s="23"/>
      <c r="G481" s="23"/>
      <c r="H481" s="23"/>
    </row>
    <row r="482" spans="6:8" ht="12.75">
      <c r="F482" s="23"/>
      <c r="G482" s="23"/>
      <c r="H482" s="23"/>
    </row>
    <row r="483" spans="6:8" ht="12.75">
      <c r="F483" s="23"/>
      <c r="G483" s="23"/>
      <c r="H483" s="23"/>
    </row>
    <row r="484" spans="6:8" ht="12.75">
      <c r="F484" s="23"/>
      <c r="G484" s="23"/>
      <c r="H484" s="23"/>
    </row>
    <row r="485" spans="6:8" ht="12.75">
      <c r="F485" s="23"/>
      <c r="G485" s="23"/>
      <c r="H485" s="23"/>
    </row>
    <row r="486" spans="6:8" ht="12.75">
      <c r="F486" s="23"/>
      <c r="G486" s="23"/>
      <c r="H486" s="23"/>
    </row>
    <row r="487" spans="6:8" ht="12.75">
      <c r="F487" s="23"/>
      <c r="G487" s="23"/>
      <c r="H487" s="23"/>
    </row>
    <row r="488" spans="6:8" ht="12.75">
      <c r="F488" s="23"/>
      <c r="G488" s="23"/>
      <c r="H488" s="23"/>
    </row>
    <row r="489" spans="6:8" ht="12.75">
      <c r="F489" s="23"/>
      <c r="G489" s="23"/>
      <c r="H489" s="23"/>
    </row>
    <row r="490" spans="6:8" ht="12.75">
      <c r="F490" s="23"/>
      <c r="G490" s="23"/>
      <c r="H490" s="23"/>
    </row>
    <row r="491" spans="6:8" ht="12.75">
      <c r="F491" s="23"/>
      <c r="G491" s="23"/>
      <c r="H491" s="23"/>
    </row>
    <row r="492" spans="6:8" ht="12.75">
      <c r="F492" s="23"/>
      <c r="G492" s="23"/>
      <c r="H492" s="23"/>
    </row>
    <row r="493" spans="6:8" ht="12.75">
      <c r="F493" s="23"/>
      <c r="G493" s="23"/>
      <c r="H493" s="23"/>
    </row>
    <row r="494" spans="6:8" ht="12.75">
      <c r="F494" s="23"/>
      <c r="G494" s="23"/>
      <c r="H494" s="23"/>
    </row>
    <row r="495" spans="6:8" ht="12.75">
      <c r="F495" s="23"/>
      <c r="G495" s="23"/>
      <c r="H495" s="23"/>
    </row>
    <row r="496" spans="6:8" ht="12.75">
      <c r="F496" s="23"/>
      <c r="G496" s="23"/>
      <c r="H496" s="23"/>
    </row>
    <row r="497" spans="6:8" ht="12.75">
      <c r="F497" s="23"/>
      <c r="G497" s="23"/>
      <c r="H497" s="23"/>
    </row>
    <row r="498" spans="6:8" ht="12.75">
      <c r="F498" s="23"/>
      <c r="G498" s="23"/>
      <c r="H498" s="23"/>
    </row>
    <row r="499" spans="6:8" ht="12.75">
      <c r="F499" s="23"/>
      <c r="G499" s="23"/>
      <c r="H499" s="23"/>
    </row>
    <row r="500" spans="6:8" ht="12.75">
      <c r="F500" s="23"/>
      <c r="G500" s="23"/>
      <c r="H500" s="23"/>
    </row>
    <row r="501" spans="6:8" ht="12.75">
      <c r="F501" s="23"/>
      <c r="G501" s="23"/>
      <c r="H501" s="23"/>
    </row>
    <row r="502" spans="6:8" ht="12.75">
      <c r="F502" s="23"/>
      <c r="G502" s="23"/>
      <c r="H502" s="23"/>
    </row>
    <row r="503" spans="6:8" ht="12.75">
      <c r="F503" s="23"/>
      <c r="G503" s="23"/>
      <c r="H503" s="23"/>
    </row>
    <row r="504" spans="6:8" ht="12.75">
      <c r="F504" s="23"/>
      <c r="G504" s="23"/>
      <c r="H504" s="23"/>
    </row>
    <row r="505" spans="6:8" ht="12.75">
      <c r="F505" s="23"/>
      <c r="G505" s="23"/>
      <c r="H505" s="23"/>
    </row>
    <row r="506" spans="6:8" ht="12.75">
      <c r="F506" s="23"/>
      <c r="G506" s="23"/>
      <c r="H506" s="23"/>
    </row>
    <row r="507" spans="6:8" ht="12.75">
      <c r="F507" s="23"/>
      <c r="G507" s="23"/>
      <c r="H507" s="23"/>
    </row>
    <row r="508" spans="6:8" ht="12.75">
      <c r="F508" s="23"/>
      <c r="G508" s="23"/>
      <c r="H508" s="23"/>
    </row>
    <row r="509" spans="6:8" ht="12.75">
      <c r="F509" s="23"/>
      <c r="G509" s="23"/>
      <c r="H509" s="23"/>
    </row>
    <row r="510" spans="6:8" ht="12.75">
      <c r="F510" s="23"/>
      <c r="G510" s="23"/>
      <c r="H510" s="23"/>
    </row>
    <row r="511" spans="6:8" ht="12.75">
      <c r="F511" s="23"/>
      <c r="G511" s="23"/>
      <c r="H511" s="23"/>
    </row>
    <row r="512" spans="6:8" ht="12.75">
      <c r="F512" s="23"/>
      <c r="G512" s="23"/>
      <c r="H512" s="23"/>
    </row>
    <row r="513" spans="6:8" ht="12.75">
      <c r="F513" s="23"/>
      <c r="G513" s="23"/>
      <c r="H513" s="23"/>
    </row>
    <row r="514" spans="6:8" ht="12.75">
      <c r="F514" s="23"/>
      <c r="G514" s="23"/>
      <c r="H514" s="23"/>
    </row>
    <row r="515" spans="6:8" ht="12.75">
      <c r="F515" s="23"/>
      <c r="G515" s="23"/>
      <c r="H515" s="23"/>
    </row>
    <row r="516" spans="6:8" ht="12.75">
      <c r="F516" s="23"/>
      <c r="G516" s="23"/>
      <c r="H516" s="23"/>
    </row>
    <row r="517" spans="6:8" ht="12.75">
      <c r="F517" s="23"/>
      <c r="G517" s="23"/>
      <c r="H517" s="23"/>
    </row>
    <row r="518" spans="6:8" ht="12.75">
      <c r="F518" s="23"/>
      <c r="G518" s="23"/>
      <c r="H518" s="23"/>
    </row>
    <row r="519" spans="6:8" ht="12.75">
      <c r="F519" s="23"/>
      <c r="G519" s="23"/>
      <c r="H519" s="23"/>
    </row>
    <row r="520" spans="6:8" ht="12.75">
      <c r="F520" s="23"/>
      <c r="G520" s="23"/>
      <c r="H520" s="23"/>
    </row>
    <row r="521" spans="6:8" ht="12.75">
      <c r="F521" s="23"/>
      <c r="G521" s="23"/>
      <c r="H521" s="23"/>
    </row>
    <row r="522" spans="6:8" ht="12.75">
      <c r="F522" s="23"/>
      <c r="G522" s="23"/>
      <c r="H522" s="23"/>
    </row>
    <row r="523" spans="6:8" ht="12.75">
      <c r="F523" s="23"/>
      <c r="G523" s="23"/>
      <c r="H523" s="23"/>
    </row>
    <row r="524" spans="6:8" ht="12.75">
      <c r="F524" s="23"/>
      <c r="G524" s="23"/>
      <c r="H524" s="23"/>
    </row>
    <row r="525" spans="6:8" ht="12.75">
      <c r="F525" s="23"/>
      <c r="G525" s="23"/>
      <c r="H525" s="23"/>
    </row>
    <row r="526" spans="6:8" ht="12.75">
      <c r="F526" s="23"/>
      <c r="G526" s="23"/>
      <c r="H526" s="23"/>
    </row>
    <row r="527" spans="6:8" ht="12.75">
      <c r="F527" s="23"/>
      <c r="G527" s="23"/>
      <c r="H527" s="23"/>
    </row>
    <row r="528" spans="6:8" ht="12.75">
      <c r="F528" s="23"/>
      <c r="G528" s="23"/>
      <c r="H528" s="23"/>
    </row>
    <row r="529" spans="6:8" ht="12.75">
      <c r="F529" s="23"/>
      <c r="G529" s="23"/>
      <c r="H529" s="23"/>
    </row>
    <row r="530" spans="6:8" ht="12.75">
      <c r="F530" s="23"/>
      <c r="G530" s="23"/>
      <c r="H530" s="23"/>
    </row>
    <row r="531" spans="6:8" ht="12.75">
      <c r="F531" s="23"/>
      <c r="G531" s="23"/>
      <c r="H531" s="23"/>
    </row>
    <row r="532" spans="6:8" ht="12.75">
      <c r="F532" s="23"/>
      <c r="G532" s="23"/>
      <c r="H532" s="23"/>
    </row>
    <row r="533" spans="6:8" ht="12.75">
      <c r="F533" s="23"/>
      <c r="G533" s="23"/>
      <c r="H533" s="23"/>
    </row>
    <row r="534" spans="6:8" ht="12.75">
      <c r="F534" s="23"/>
      <c r="G534" s="23"/>
      <c r="H534" s="23"/>
    </row>
    <row r="535" spans="6:8" ht="12.75">
      <c r="F535" s="23"/>
      <c r="G535" s="23"/>
      <c r="H535" s="23"/>
    </row>
    <row r="536" spans="6:8" ht="12.75">
      <c r="F536" s="23"/>
      <c r="G536" s="23"/>
      <c r="H536" s="23"/>
    </row>
    <row r="537" spans="6:8" ht="12.75">
      <c r="F537" s="23"/>
      <c r="G537" s="23"/>
      <c r="H537" s="23"/>
    </row>
    <row r="538" spans="6:8" ht="12.75">
      <c r="F538" s="23"/>
      <c r="G538" s="23"/>
      <c r="H538" s="23"/>
    </row>
    <row r="539" spans="6:8" ht="12.75">
      <c r="F539" s="23"/>
      <c r="G539" s="23"/>
      <c r="H539" s="23"/>
    </row>
    <row r="540" spans="6:8" ht="12.75">
      <c r="F540" s="23"/>
      <c r="G540" s="23"/>
      <c r="H540" s="23"/>
    </row>
    <row r="541" spans="6:8" ht="12.75">
      <c r="F541" s="23"/>
      <c r="G541" s="23"/>
      <c r="H541" s="23"/>
    </row>
    <row r="542" spans="6:8" ht="12.75">
      <c r="F542" s="23"/>
      <c r="G542" s="23"/>
      <c r="H542" s="23"/>
    </row>
    <row r="543" spans="6:8" ht="12.75">
      <c r="F543" s="23"/>
      <c r="G543" s="23"/>
      <c r="H543" s="23"/>
    </row>
    <row r="544" spans="6:8" ht="12.75">
      <c r="F544" s="23"/>
      <c r="G544" s="23"/>
      <c r="H544" s="23"/>
    </row>
    <row r="545" spans="6:8" ht="12.75">
      <c r="F545" s="23"/>
      <c r="G545" s="23"/>
      <c r="H545" s="23"/>
    </row>
    <row r="546" spans="6:8" ht="12.75">
      <c r="F546" s="23"/>
      <c r="G546" s="23"/>
      <c r="H546" s="23"/>
    </row>
    <row r="547" spans="6:8" ht="12.75">
      <c r="F547" s="23"/>
      <c r="G547" s="23"/>
      <c r="H547" s="23"/>
    </row>
    <row r="548" spans="6:8" ht="12.75">
      <c r="F548" s="23"/>
      <c r="G548" s="23"/>
      <c r="H548" s="23"/>
    </row>
    <row r="549" spans="6:8" ht="12.75">
      <c r="F549" s="23"/>
      <c r="G549" s="23"/>
      <c r="H549" s="23"/>
    </row>
    <row r="550" spans="6:8" ht="12.75">
      <c r="F550" s="23"/>
      <c r="G550" s="23"/>
      <c r="H550" s="23"/>
    </row>
    <row r="551" spans="6:8" ht="12.75">
      <c r="F551" s="23"/>
      <c r="G551" s="23"/>
      <c r="H551" s="23"/>
    </row>
    <row r="552" spans="6:8" ht="12.75">
      <c r="F552" s="23"/>
      <c r="G552" s="23"/>
      <c r="H552" s="23"/>
    </row>
    <row r="553" spans="6:8" ht="12.75">
      <c r="F553" s="23"/>
      <c r="G553" s="23"/>
      <c r="H553" s="23"/>
    </row>
    <row r="554" spans="6:8" ht="12.75">
      <c r="F554" s="23"/>
      <c r="G554" s="23"/>
      <c r="H554" s="23"/>
    </row>
    <row r="555" spans="6:8" ht="12.75">
      <c r="F555" s="23"/>
      <c r="G555" s="23"/>
      <c r="H555" s="23"/>
    </row>
    <row r="556" spans="6:8" ht="12.75">
      <c r="F556" s="23"/>
      <c r="G556" s="23"/>
      <c r="H556" s="23"/>
    </row>
    <row r="557" spans="6:8" ht="12.75">
      <c r="F557" s="23"/>
      <c r="G557" s="23"/>
      <c r="H557" s="23"/>
    </row>
    <row r="558" spans="6:8" ht="12.75">
      <c r="F558" s="23"/>
      <c r="G558" s="23"/>
      <c r="H558" s="23"/>
    </row>
    <row r="559" spans="6:8" ht="12.75">
      <c r="F559" s="23"/>
      <c r="G559" s="23"/>
      <c r="H559" s="23"/>
    </row>
    <row r="560" spans="6:8" ht="12.75">
      <c r="F560" s="23"/>
      <c r="G560" s="23"/>
      <c r="H560" s="23"/>
    </row>
    <row r="561" spans="6:8" ht="12.75">
      <c r="F561" s="23"/>
      <c r="G561" s="23"/>
      <c r="H561" s="23"/>
    </row>
    <row r="562" spans="6:8" ht="12.75">
      <c r="F562" s="23"/>
      <c r="G562" s="23"/>
      <c r="H562" s="23"/>
    </row>
    <row r="563" spans="6:8" ht="12.75">
      <c r="F563" s="23"/>
      <c r="G563" s="23"/>
      <c r="H563" s="23"/>
    </row>
    <row r="564" spans="6:8" ht="12.75">
      <c r="F564" s="23"/>
      <c r="G564" s="23"/>
      <c r="H564" s="23"/>
    </row>
    <row r="565" spans="6:8" ht="12.75">
      <c r="F565" s="23"/>
      <c r="G565" s="23"/>
      <c r="H565" s="23"/>
    </row>
    <row r="566" spans="6:8" ht="12.75">
      <c r="F566" s="23"/>
      <c r="G566" s="23"/>
      <c r="H566" s="23"/>
    </row>
    <row r="567" spans="6:8" ht="12.75">
      <c r="F567" s="23"/>
      <c r="G567" s="23"/>
      <c r="H567" s="23"/>
    </row>
    <row r="568" spans="6:8" ht="12.75">
      <c r="F568" s="23"/>
      <c r="G568" s="23"/>
      <c r="H568" s="23"/>
    </row>
    <row r="569" spans="6:8" ht="12.75">
      <c r="F569" s="23"/>
      <c r="G569" s="23"/>
      <c r="H569" s="23"/>
    </row>
    <row r="570" spans="6:8" ht="12.75">
      <c r="F570" s="23"/>
      <c r="G570" s="23"/>
      <c r="H570" s="23"/>
    </row>
    <row r="571" spans="6:8" ht="12.75">
      <c r="F571" s="23"/>
      <c r="G571" s="23"/>
      <c r="H571" s="23"/>
    </row>
    <row r="572" spans="6:8" ht="12.75">
      <c r="F572" s="23"/>
      <c r="G572" s="23"/>
      <c r="H572" s="23"/>
    </row>
    <row r="573" spans="6:8" ht="12.75">
      <c r="F573" s="23"/>
      <c r="G573" s="23"/>
      <c r="H573" s="23"/>
    </row>
    <row r="574" spans="6:8" ht="12.75">
      <c r="F574" s="23"/>
      <c r="G574" s="23"/>
      <c r="H574" s="23"/>
    </row>
    <row r="575" spans="6:8" ht="12.75">
      <c r="F575" s="23"/>
      <c r="G575" s="23"/>
      <c r="H575" s="23"/>
    </row>
    <row r="576" spans="6:8" ht="12.75">
      <c r="F576" s="23"/>
      <c r="G576" s="23"/>
      <c r="H576" s="23"/>
    </row>
    <row r="577" spans="6:8" ht="12.75">
      <c r="F577" s="23"/>
      <c r="G577" s="23"/>
      <c r="H577" s="23"/>
    </row>
    <row r="578" spans="6:8" ht="12.75">
      <c r="F578" s="23"/>
      <c r="G578" s="23"/>
      <c r="H578" s="23"/>
    </row>
    <row r="579" spans="6:8" ht="12.75">
      <c r="F579" s="23"/>
      <c r="G579" s="23"/>
      <c r="H579" s="23"/>
    </row>
    <row r="580" spans="6:8" ht="12.75">
      <c r="F580" s="23"/>
      <c r="G580" s="23"/>
      <c r="H580" s="23"/>
    </row>
    <row r="581" spans="6:8" ht="12.75">
      <c r="F581" s="23"/>
      <c r="G581" s="23"/>
      <c r="H581" s="23"/>
    </row>
    <row r="582" spans="6:8" ht="12.75">
      <c r="F582" s="23"/>
      <c r="G582" s="23"/>
      <c r="H582" s="23"/>
    </row>
    <row r="583" spans="6:8" ht="12.75">
      <c r="F583" s="23"/>
      <c r="G583" s="23"/>
      <c r="H583" s="23"/>
    </row>
    <row r="584" spans="6:8" ht="12.75">
      <c r="F584" s="23"/>
      <c r="G584" s="23"/>
      <c r="H584" s="23"/>
    </row>
    <row r="585" spans="6:8" ht="12.75">
      <c r="F585" s="23"/>
      <c r="G585" s="23"/>
      <c r="H585" s="23"/>
    </row>
    <row r="586" spans="6:8" ht="12.75">
      <c r="F586" s="23"/>
      <c r="G586" s="23"/>
      <c r="H586" s="23"/>
    </row>
    <row r="587" spans="6:8" ht="12.75">
      <c r="F587" s="23"/>
      <c r="G587" s="23"/>
      <c r="H587" s="23"/>
    </row>
    <row r="588" spans="6:8" ht="12.75">
      <c r="F588" s="23"/>
      <c r="G588" s="23"/>
      <c r="H588" s="23"/>
    </row>
    <row r="589" spans="6:8" ht="12.75">
      <c r="F589" s="23"/>
      <c r="G589" s="23"/>
      <c r="H589" s="23"/>
    </row>
    <row r="590" spans="6:8" ht="12.75">
      <c r="F590" s="23"/>
      <c r="G590" s="23"/>
      <c r="H590" s="23"/>
    </row>
    <row r="591" spans="6:8" ht="12.75">
      <c r="F591" s="23"/>
      <c r="G591" s="23"/>
      <c r="H591" s="23"/>
    </row>
    <row r="592" spans="6:8" ht="12.75">
      <c r="F592" s="23"/>
      <c r="G592" s="23"/>
      <c r="H592" s="23"/>
    </row>
    <row r="593" spans="6:8" ht="12.75">
      <c r="F593" s="23"/>
      <c r="G593" s="23"/>
      <c r="H593" s="23"/>
    </row>
    <row r="594" spans="6:8" ht="12.75">
      <c r="F594" s="23"/>
      <c r="G594" s="23"/>
      <c r="H594" s="23"/>
    </row>
    <row r="595" spans="6:8" ht="12.75">
      <c r="F595" s="23"/>
      <c r="G595" s="23"/>
      <c r="H595" s="23"/>
    </row>
    <row r="596" spans="6:8" ht="12.75">
      <c r="F596" s="23"/>
      <c r="G596" s="23"/>
      <c r="H596" s="23"/>
    </row>
    <row r="597" spans="6:8" ht="12.75">
      <c r="F597" s="23"/>
      <c r="G597" s="23"/>
      <c r="H597" s="23"/>
    </row>
    <row r="598" spans="6:8" ht="12.75">
      <c r="F598" s="23"/>
      <c r="G598" s="23"/>
      <c r="H598" s="23"/>
    </row>
    <row r="599" spans="6:8" ht="12.75">
      <c r="F599" s="23"/>
      <c r="G599" s="23"/>
      <c r="H599" s="23"/>
    </row>
    <row r="600" spans="6:8" ht="12.75">
      <c r="F600" s="23"/>
      <c r="G600" s="23"/>
      <c r="H600" s="23"/>
    </row>
    <row r="601" spans="6:8" ht="12.75">
      <c r="F601" s="23"/>
      <c r="G601" s="23"/>
      <c r="H601" s="23"/>
    </row>
    <row r="602" spans="6:8" ht="12.75">
      <c r="F602" s="23"/>
      <c r="G602" s="23"/>
      <c r="H602" s="23"/>
    </row>
    <row r="603" spans="6:8" ht="12.75">
      <c r="F603" s="23"/>
      <c r="G603" s="23"/>
      <c r="H603" s="23"/>
    </row>
    <row r="604" spans="6:8" ht="12.75">
      <c r="F604" s="23"/>
      <c r="G604" s="23"/>
      <c r="H604" s="23"/>
    </row>
    <row r="605" spans="6:8" ht="12.75">
      <c r="F605" s="23"/>
      <c r="G605" s="23"/>
      <c r="H605" s="23"/>
    </row>
    <row r="606" spans="6:8" ht="12.75">
      <c r="F606" s="23"/>
      <c r="G606" s="23"/>
      <c r="H606" s="23"/>
    </row>
    <row r="607" spans="6:8" ht="12.75">
      <c r="F607" s="23"/>
      <c r="G607" s="23"/>
      <c r="H607" s="23"/>
    </row>
    <row r="608" spans="6:8" ht="12.75">
      <c r="F608" s="23"/>
      <c r="G608" s="23"/>
      <c r="H608" s="23"/>
    </row>
    <row r="609" spans="6:8" ht="12.75">
      <c r="F609" s="23"/>
      <c r="G609" s="23"/>
      <c r="H609" s="23"/>
    </row>
    <row r="610" spans="6:8" ht="12.75">
      <c r="F610" s="23"/>
      <c r="G610" s="23"/>
      <c r="H610" s="23"/>
    </row>
    <row r="611" spans="6:8" ht="12.75">
      <c r="F611" s="23"/>
      <c r="G611" s="23"/>
      <c r="H611" s="23"/>
    </row>
    <row r="612" spans="6:8" ht="12.75">
      <c r="F612" s="23"/>
      <c r="G612" s="23"/>
      <c r="H612" s="23"/>
    </row>
    <row r="613" spans="6:8" ht="12.75">
      <c r="F613" s="23"/>
      <c r="G613" s="23"/>
      <c r="H613" s="23"/>
    </row>
    <row r="614" spans="6:8" ht="12.75">
      <c r="F614" s="23"/>
      <c r="G614" s="23"/>
      <c r="H614" s="23"/>
    </row>
    <row r="615" spans="6:8" ht="12.75">
      <c r="F615" s="23"/>
      <c r="G615" s="23"/>
      <c r="H615" s="23"/>
    </row>
    <row r="616" spans="6:8" ht="12.75">
      <c r="F616" s="23"/>
      <c r="G616" s="23"/>
      <c r="H616" s="23"/>
    </row>
    <row r="617" spans="6:8" ht="12.75">
      <c r="F617" s="23"/>
      <c r="G617" s="23"/>
      <c r="H617" s="23"/>
    </row>
    <row r="618" spans="6:8" ht="12.75">
      <c r="F618" s="23"/>
      <c r="G618" s="23"/>
      <c r="H618" s="23"/>
    </row>
    <row r="619" spans="6:8" ht="12.75">
      <c r="F619" s="23"/>
      <c r="G619" s="23"/>
      <c r="H619" s="23"/>
    </row>
    <row r="620" spans="6:8" ht="12.75">
      <c r="F620" s="23"/>
      <c r="G620" s="23"/>
      <c r="H620" s="23"/>
    </row>
    <row r="621" spans="6:8" ht="12.75">
      <c r="F621" s="23"/>
      <c r="G621" s="23"/>
      <c r="H621" s="23"/>
    </row>
    <row r="622" spans="6:8" ht="12.75">
      <c r="F622" s="23"/>
      <c r="G622" s="23"/>
      <c r="H622" s="23"/>
    </row>
    <row r="623" spans="6:8" ht="12.75">
      <c r="F623" s="23"/>
      <c r="G623" s="23"/>
      <c r="H623" s="23"/>
    </row>
    <row r="624" spans="6:8" ht="12.75">
      <c r="F624" s="23"/>
      <c r="G624" s="23"/>
      <c r="H624" s="23"/>
    </row>
    <row r="625" spans="6:8" ht="12.75">
      <c r="F625" s="23"/>
      <c r="G625" s="23"/>
      <c r="H625" s="23"/>
    </row>
    <row r="626" spans="6:8" ht="12.75">
      <c r="F626" s="23"/>
      <c r="G626" s="23"/>
      <c r="H626" s="23"/>
    </row>
    <row r="627" spans="6:8" ht="12.75">
      <c r="F627" s="23"/>
      <c r="G627" s="23"/>
      <c r="H627" s="23"/>
    </row>
    <row r="628" spans="6:8" ht="12.75">
      <c r="F628" s="23"/>
      <c r="G628" s="23"/>
      <c r="H628" s="23"/>
    </row>
    <row r="629" spans="6:8" ht="12.75">
      <c r="F629" s="23"/>
      <c r="G629" s="23"/>
      <c r="H629" s="23"/>
    </row>
    <row r="630" spans="6:8" ht="12.75">
      <c r="F630" s="23"/>
      <c r="G630" s="23"/>
      <c r="H630" s="23"/>
    </row>
    <row r="631" spans="6:8" ht="12.75">
      <c r="F631" s="23"/>
      <c r="G631" s="23"/>
      <c r="H631" s="23"/>
    </row>
    <row r="632" spans="6:8" ht="12.75">
      <c r="F632" s="23"/>
      <c r="G632" s="23"/>
      <c r="H632" s="23"/>
    </row>
    <row r="633" spans="6:8" ht="12.75">
      <c r="F633" s="23"/>
      <c r="G633" s="23"/>
      <c r="H633" s="23"/>
    </row>
    <row r="634" spans="6:8" ht="12.75">
      <c r="F634" s="23"/>
      <c r="G634" s="23"/>
      <c r="H634" s="23"/>
    </row>
    <row r="635" spans="6:8" ht="12.75">
      <c r="F635" s="23"/>
      <c r="G635" s="23"/>
      <c r="H635" s="23"/>
    </row>
    <row r="636" spans="6:8" ht="12.75">
      <c r="F636" s="23"/>
      <c r="G636" s="23"/>
      <c r="H636" s="23"/>
    </row>
    <row r="637" spans="6:8" ht="12.75">
      <c r="F637" s="23"/>
      <c r="G637" s="23"/>
      <c r="H637" s="23"/>
    </row>
    <row r="638" spans="6:8" ht="12.75">
      <c r="F638" s="23"/>
      <c r="G638" s="23"/>
      <c r="H638" s="23"/>
    </row>
    <row r="639" spans="6:8" ht="12.75">
      <c r="F639" s="23"/>
      <c r="G639" s="23"/>
      <c r="H639" s="23"/>
    </row>
    <row r="640" spans="6:8" ht="12.75">
      <c r="F640" s="23"/>
      <c r="G640" s="23"/>
      <c r="H640" s="23"/>
    </row>
    <row r="641" spans="6:8" ht="12.75">
      <c r="F641" s="23"/>
      <c r="G641" s="23"/>
      <c r="H641" s="23"/>
    </row>
    <row r="642" spans="6:8" ht="12.75">
      <c r="F642" s="23"/>
      <c r="G642" s="23"/>
      <c r="H642" s="23"/>
    </row>
    <row r="643" spans="6:8" ht="12.75">
      <c r="F643" s="23"/>
      <c r="G643" s="23"/>
      <c r="H643" s="23"/>
    </row>
    <row r="644" spans="6:8" ht="12.75">
      <c r="F644" s="23"/>
      <c r="G644" s="23"/>
      <c r="H644" s="23"/>
    </row>
    <row r="645" spans="6:8" ht="12.75">
      <c r="F645" s="23"/>
      <c r="G645" s="23"/>
      <c r="H645" s="23"/>
    </row>
    <row r="646" spans="6:8" ht="12.75">
      <c r="F646" s="23"/>
      <c r="G646" s="23"/>
      <c r="H646" s="23"/>
    </row>
    <row r="647" spans="6:8" ht="12.75">
      <c r="F647" s="23"/>
      <c r="G647" s="23"/>
      <c r="H647" s="23"/>
    </row>
    <row r="648" spans="6:8" ht="12.75">
      <c r="F648" s="23"/>
      <c r="G648" s="23"/>
      <c r="H648" s="23"/>
    </row>
    <row r="649" spans="6:8" ht="12.75">
      <c r="F649" s="23"/>
      <c r="G649" s="23"/>
      <c r="H649" s="23"/>
    </row>
    <row r="650" spans="6:8" ht="12.75">
      <c r="F650" s="23"/>
      <c r="G650" s="23"/>
      <c r="H650" s="23"/>
    </row>
    <row r="651" spans="6:8" ht="12.75">
      <c r="F651" s="23"/>
      <c r="G651" s="23"/>
      <c r="H651" s="23"/>
    </row>
    <row r="652" spans="6:8" ht="12.75">
      <c r="F652" s="23"/>
      <c r="G652" s="23"/>
      <c r="H652" s="23"/>
    </row>
    <row r="653" spans="6:8" ht="12.75">
      <c r="F653" s="23"/>
      <c r="G653" s="23"/>
      <c r="H653" s="23"/>
    </row>
    <row r="654" spans="6:8" ht="12.75">
      <c r="F654" s="23"/>
      <c r="G654" s="23"/>
      <c r="H654" s="23"/>
    </row>
    <row r="655" spans="6:8" ht="12.75">
      <c r="F655" s="23"/>
      <c r="G655" s="23"/>
      <c r="H655" s="23"/>
    </row>
    <row r="656" spans="6:8" ht="12.75">
      <c r="F656" s="23"/>
      <c r="G656" s="23"/>
      <c r="H656" s="23"/>
    </row>
    <row r="657" spans="6:8" ht="12.75">
      <c r="F657" s="23"/>
      <c r="G657" s="23"/>
      <c r="H657" s="23"/>
    </row>
    <row r="658" spans="6:8" ht="12.75">
      <c r="F658" s="23"/>
      <c r="G658" s="23"/>
      <c r="H658" s="23"/>
    </row>
    <row r="659" spans="6:8" ht="12.75">
      <c r="F659" s="23"/>
      <c r="G659" s="23"/>
      <c r="H659" s="23"/>
    </row>
    <row r="660" spans="6:8" ht="12.75">
      <c r="F660" s="23"/>
      <c r="G660" s="23"/>
      <c r="H660" s="23"/>
    </row>
    <row r="661" spans="6:8" ht="12.75">
      <c r="F661" s="23"/>
      <c r="G661" s="23"/>
      <c r="H661" s="23"/>
    </row>
    <row r="662" spans="6:8" ht="12.75">
      <c r="F662" s="23"/>
      <c r="G662" s="23"/>
      <c r="H662" s="23"/>
    </row>
    <row r="663" spans="6:8" ht="12.75">
      <c r="F663" s="23"/>
      <c r="G663" s="23"/>
      <c r="H663" s="23"/>
    </row>
    <row r="664" spans="6:8" ht="12.75">
      <c r="F664" s="23"/>
      <c r="G664" s="23"/>
      <c r="H664" s="23"/>
    </row>
    <row r="665" spans="6:8" ht="12.75">
      <c r="F665" s="23"/>
      <c r="G665" s="23"/>
      <c r="H665" s="23"/>
    </row>
    <row r="666" spans="6:8" ht="12.75">
      <c r="F666" s="23"/>
      <c r="G666" s="23"/>
      <c r="H666" s="23"/>
    </row>
    <row r="667" spans="6:8" ht="12.75">
      <c r="F667" s="23"/>
      <c r="G667" s="23"/>
      <c r="H667" s="23"/>
    </row>
    <row r="668" spans="6:8" ht="12.75">
      <c r="F668" s="23"/>
      <c r="G668" s="23"/>
      <c r="H668" s="23"/>
    </row>
    <row r="669" spans="6:8" ht="12.75">
      <c r="F669" s="23"/>
      <c r="G669" s="23"/>
      <c r="H669" s="23"/>
    </row>
    <row r="670" spans="6:8" ht="12.75">
      <c r="F670" s="23"/>
      <c r="G670" s="23"/>
      <c r="H670" s="23"/>
    </row>
    <row r="671" spans="6:8" ht="12.75">
      <c r="F671" s="23"/>
      <c r="G671" s="23"/>
      <c r="H671" s="23"/>
    </row>
    <row r="672" spans="6:8" ht="12.75">
      <c r="F672" s="23"/>
      <c r="G672" s="23"/>
      <c r="H672" s="23"/>
    </row>
    <row r="673" spans="6:8" ht="12.75">
      <c r="F673" s="23"/>
      <c r="G673" s="23"/>
      <c r="H673" s="23"/>
    </row>
    <row r="674" spans="6:8" ht="12.75">
      <c r="F674" s="23"/>
      <c r="G674" s="23"/>
      <c r="H674" s="23"/>
    </row>
    <row r="675" spans="6:8" ht="12.75">
      <c r="F675" s="23"/>
      <c r="G675" s="23"/>
      <c r="H675" s="23"/>
    </row>
    <row r="676" spans="6:8" ht="12.75">
      <c r="F676" s="23"/>
      <c r="G676" s="23"/>
      <c r="H676" s="23"/>
    </row>
    <row r="677" spans="6:8" ht="12.75">
      <c r="F677" s="23"/>
      <c r="G677" s="23"/>
      <c r="H677" s="23"/>
    </row>
    <row r="678" spans="6:8" ht="12.75">
      <c r="F678" s="23"/>
      <c r="G678" s="23"/>
      <c r="H678" s="23"/>
    </row>
    <row r="679" spans="6:8" ht="12.75">
      <c r="F679" s="23"/>
      <c r="G679" s="23"/>
      <c r="H679" s="23"/>
    </row>
    <row r="680" spans="6:8" ht="12.75">
      <c r="F680" s="23"/>
      <c r="G680" s="23"/>
      <c r="H680" s="23"/>
    </row>
    <row r="681" spans="6:8" ht="12.75">
      <c r="F681" s="23"/>
      <c r="G681" s="23"/>
      <c r="H681" s="23"/>
    </row>
    <row r="682" spans="6:8" ht="12.75">
      <c r="F682" s="23"/>
      <c r="G682" s="23"/>
      <c r="H682" s="23"/>
    </row>
    <row r="683" spans="6:8" ht="12.75">
      <c r="F683" s="23"/>
      <c r="G683" s="23"/>
      <c r="H683" s="23"/>
    </row>
    <row r="684" spans="6:8" ht="12.75">
      <c r="F684" s="23"/>
      <c r="G684" s="23"/>
      <c r="H684" s="23"/>
    </row>
    <row r="685" spans="6:8" ht="12.75">
      <c r="F685" s="23"/>
      <c r="G685" s="23"/>
      <c r="H685" s="23"/>
    </row>
    <row r="686" spans="6:8" ht="12.75">
      <c r="F686" s="23"/>
      <c r="G686" s="23"/>
      <c r="H686" s="23"/>
    </row>
    <row r="687" spans="6:8" ht="12.75">
      <c r="F687" s="23"/>
      <c r="G687" s="23"/>
      <c r="H687" s="23"/>
    </row>
    <row r="688" spans="6:8" ht="12.75">
      <c r="F688" s="23"/>
      <c r="G688" s="23"/>
      <c r="H688" s="23"/>
    </row>
    <row r="689" spans="6:8" ht="12.75">
      <c r="F689" s="23"/>
      <c r="G689" s="23"/>
      <c r="H689" s="23"/>
    </row>
    <row r="690" spans="6:8" ht="12.75">
      <c r="F690" s="23"/>
      <c r="G690" s="23"/>
      <c r="H690" s="23"/>
    </row>
    <row r="691" spans="6:8" ht="12.75">
      <c r="F691" s="23"/>
      <c r="G691" s="23"/>
      <c r="H691" s="23"/>
    </row>
    <row r="692" spans="6:8" ht="12.75">
      <c r="F692" s="23"/>
      <c r="G692" s="23"/>
      <c r="H692" s="23"/>
    </row>
    <row r="693" spans="6:8" ht="12.75">
      <c r="F693" s="23"/>
      <c r="G693" s="23"/>
      <c r="H693" s="23"/>
    </row>
    <row r="694" spans="6:8" ht="12.75">
      <c r="F694" s="23"/>
      <c r="G694" s="23"/>
      <c r="H694" s="23"/>
    </row>
    <row r="695" spans="6:8" ht="12.75">
      <c r="F695" s="23"/>
      <c r="G695" s="23"/>
      <c r="H695" s="23"/>
    </row>
  </sheetData>
  <sheetProtection/>
  <mergeCells count="1">
    <mergeCell ref="A39:E39"/>
  </mergeCells>
  <hyperlinks>
    <hyperlink ref="A41" location="Title!A1" display="Return to Title page"/>
  </hyperlink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24.8515625" style="17" customWidth="1"/>
    <col min="3" max="3" width="29.421875" style="17" bestFit="1" customWidth="1"/>
    <col min="4" max="4" width="16.57421875" style="17" bestFit="1" customWidth="1"/>
    <col min="5" max="5" width="11.00390625" style="17" bestFit="1" customWidth="1"/>
    <col min="6" max="6" width="23.140625" style="17" bestFit="1" customWidth="1"/>
    <col min="7" max="7" width="9.8515625" style="17" bestFit="1" customWidth="1"/>
    <col min="8" max="8" width="18.8515625" style="17" bestFit="1" customWidth="1"/>
    <col min="9" max="9" width="7.57421875" style="17" customWidth="1"/>
    <col min="10" max="10" width="17.28125" style="17" bestFit="1" customWidth="1"/>
    <col min="11" max="11" width="14.421875" style="17" bestFit="1" customWidth="1"/>
    <col min="12" max="12" width="10.421875" style="17" bestFit="1" customWidth="1"/>
    <col min="13" max="16" width="9.140625" style="17" customWidth="1"/>
    <col min="17" max="17" width="16.57421875" style="17" bestFit="1" customWidth="1"/>
    <col min="18" max="18" width="26.28125" style="17" bestFit="1" customWidth="1"/>
    <col min="19" max="20" width="16.57421875" style="17" bestFit="1" customWidth="1"/>
    <col min="21" max="21" width="20.140625" style="17" bestFit="1" customWidth="1"/>
    <col min="22" max="23" width="16.57421875" style="17" bestFit="1" customWidth="1"/>
    <col min="24" max="16384" width="9.140625" style="17" customWidth="1"/>
  </cols>
  <sheetData>
    <row r="1" ht="15.75">
      <c r="A1" s="27" t="s">
        <v>160</v>
      </c>
    </row>
    <row r="2" ht="18.75">
      <c r="A2" s="27" t="s">
        <v>161</v>
      </c>
    </row>
    <row r="3" spans="2:23" ht="12.75">
      <c r="B3" s="42"/>
      <c r="C3" s="42"/>
      <c r="D3" s="42"/>
      <c r="E3" s="42"/>
      <c r="F3" s="42"/>
      <c r="G3" s="42"/>
      <c r="H3" s="26" t="s">
        <v>159</v>
      </c>
      <c r="I3" s="42"/>
      <c r="Q3" s="35"/>
      <c r="R3" s="35"/>
      <c r="S3" s="35"/>
      <c r="T3" s="35"/>
      <c r="U3" s="35"/>
      <c r="V3" s="35"/>
      <c r="W3" s="35"/>
    </row>
    <row r="4" spans="2:23" s="24" customFormat="1" ht="12.75">
      <c r="B4" s="61" t="s">
        <v>145</v>
      </c>
      <c r="C4" s="61" t="s">
        <v>158</v>
      </c>
      <c r="D4" s="61" t="s">
        <v>80</v>
      </c>
      <c r="E4" s="61" t="s">
        <v>79</v>
      </c>
      <c r="F4" s="61" t="s">
        <v>125</v>
      </c>
      <c r="G4" s="61" t="s">
        <v>157</v>
      </c>
      <c r="H4" s="61" t="s">
        <v>83</v>
      </c>
      <c r="P4" s="17"/>
      <c r="Q4" s="35"/>
      <c r="R4" s="35"/>
      <c r="S4" s="35"/>
      <c r="T4" s="35"/>
      <c r="U4" s="35"/>
      <c r="V4" s="35"/>
      <c r="W4" s="35"/>
    </row>
    <row r="5" spans="1:23" s="24" customFormat="1" ht="12.75">
      <c r="A5" s="24">
        <v>1980</v>
      </c>
      <c r="B5" s="111">
        <v>23.743627279320897</v>
      </c>
      <c r="C5" s="111">
        <v>31.749928542979028</v>
      </c>
      <c r="D5" s="111">
        <v>75.8931500605284</v>
      </c>
      <c r="E5" s="111">
        <v>99.67015150876104</v>
      </c>
      <c r="F5" s="111">
        <v>30.249594161853906</v>
      </c>
      <c r="G5" s="111">
        <v>61.74197062069925</v>
      </c>
      <c r="H5" s="111">
        <v>320.2841584766008</v>
      </c>
      <c r="I5" s="110"/>
      <c r="J5" s="110"/>
      <c r="P5" s="17"/>
      <c r="Q5" s="35"/>
      <c r="R5" s="35"/>
      <c r="S5" s="35"/>
      <c r="T5" s="35"/>
      <c r="U5" s="35"/>
      <c r="V5" s="35"/>
      <c r="W5" s="35"/>
    </row>
    <row r="6" spans="1:23" ht="12.75">
      <c r="A6" s="24"/>
      <c r="B6" s="109">
        <v>23.682736832985114</v>
      </c>
      <c r="C6" s="109">
        <v>31.08455391886979</v>
      </c>
      <c r="D6" s="109">
        <v>73.59222255827245</v>
      </c>
      <c r="E6" s="109">
        <v>93.99215671100886</v>
      </c>
      <c r="F6" s="109">
        <v>26.979343595920188</v>
      </c>
      <c r="G6" s="109">
        <v>59.512407700013995</v>
      </c>
      <c r="H6" s="109">
        <v>306.4663666394123</v>
      </c>
      <c r="I6" s="107"/>
      <c r="J6" s="110"/>
      <c r="K6" s="24"/>
      <c r="M6" s="24"/>
      <c r="Q6" s="35"/>
      <c r="R6" s="35"/>
      <c r="S6" s="35"/>
      <c r="T6" s="35"/>
      <c r="U6" s="35"/>
      <c r="V6" s="35"/>
      <c r="W6" s="35"/>
    </row>
    <row r="7" spans="1:23" ht="12.75">
      <c r="A7" s="24"/>
      <c r="B7" s="109">
        <v>23.702445380410758</v>
      </c>
      <c r="C7" s="109">
        <v>29.953150917890504</v>
      </c>
      <c r="D7" s="109">
        <v>68.17319136677877</v>
      </c>
      <c r="E7" s="109">
        <v>92.3724860064834</v>
      </c>
      <c r="F7" s="109">
        <v>26.480734612321264</v>
      </c>
      <c r="G7" s="109">
        <v>60.276499865169484</v>
      </c>
      <c r="H7" s="109">
        <v>298.4157861849435</v>
      </c>
      <c r="I7" s="107"/>
      <c r="J7" s="110"/>
      <c r="K7" s="24"/>
      <c r="M7" s="24"/>
      <c r="Q7" s="35"/>
      <c r="R7" s="35"/>
      <c r="S7" s="35"/>
      <c r="T7" s="35"/>
      <c r="U7" s="35"/>
      <c r="V7" s="35"/>
      <c r="W7" s="35"/>
    </row>
    <row r="8" spans="1:23" ht="12.75">
      <c r="A8" s="24"/>
      <c r="B8" s="109">
        <v>23.945415139442275</v>
      </c>
      <c r="C8" s="109">
        <v>31.604938115175596</v>
      </c>
      <c r="D8" s="109">
        <v>68.8132797441561</v>
      </c>
      <c r="E8" s="109">
        <v>86.4028205874396</v>
      </c>
      <c r="F8" s="109">
        <v>25.73894345243337</v>
      </c>
      <c r="G8" s="109">
        <v>58.809099496059616</v>
      </c>
      <c r="H8" s="109">
        <v>293.1816627713849</v>
      </c>
      <c r="I8" s="107"/>
      <c r="J8" s="110"/>
      <c r="K8" s="24"/>
      <c r="M8" s="24"/>
      <c r="Q8" s="35"/>
      <c r="R8" s="35"/>
      <c r="S8" s="35"/>
      <c r="T8" s="35"/>
      <c r="U8" s="35"/>
      <c r="V8" s="35"/>
      <c r="W8" s="35"/>
    </row>
    <row r="9" spans="1:23" ht="12.75">
      <c r="A9" s="24"/>
      <c r="B9" s="109">
        <v>25.005413991362477</v>
      </c>
      <c r="C9" s="109">
        <v>31.1814603503613</v>
      </c>
      <c r="D9" s="109">
        <v>48.73489411236986</v>
      </c>
      <c r="E9" s="109">
        <v>69.02007913307409</v>
      </c>
      <c r="F9" s="109">
        <v>23.59479234350864</v>
      </c>
      <c r="G9" s="109">
        <v>59.17969673112617</v>
      </c>
      <c r="H9" s="109">
        <v>254.47376618720764</v>
      </c>
      <c r="I9" s="107"/>
      <c r="J9" s="110"/>
      <c r="K9" s="24"/>
      <c r="M9" s="24"/>
      <c r="Q9" s="35"/>
      <c r="R9" s="35"/>
      <c r="S9" s="35"/>
      <c r="T9" s="35"/>
      <c r="U9" s="35"/>
      <c r="V9" s="35"/>
      <c r="W9" s="35"/>
    </row>
    <row r="10" spans="1:23" ht="12.75">
      <c r="A10" s="24">
        <v>1985</v>
      </c>
      <c r="B10" s="109">
        <v>25.345164897374644</v>
      </c>
      <c r="C10" s="109">
        <v>31.467837419868175</v>
      </c>
      <c r="D10" s="109">
        <v>63.55226458599515</v>
      </c>
      <c r="E10" s="109">
        <v>90.00555579763045</v>
      </c>
      <c r="F10" s="109">
        <v>24.270275950336362</v>
      </c>
      <c r="G10" s="109">
        <v>57.48336920279425</v>
      </c>
      <c r="H10" s="109">
        <v>290.10280229504843</v>
      </c>
      <c r="I10" s="107"/>
      <c r="J10" s="110"/>
      <c r="K10" s="24"/>
      <c r="M10" s="24"/>
      <c r="Q10" s="35"/>
      <c r="R10" s="35"/>
      <c r="S10" s="35"/>
      <c r="T10" s="35"/>
      <c r="U10" s="35"/>
      <c r="V10" s="35"/>
      <c r="W10" s="35"/>
    </row>
    <row r="11" spans="1:23" ht="12.75">
      <c r="A11" s="24"/>
      <c r="B11" s="109">
        <v>26.27828779450637</v>
      </c>
      <c r="C11" s="109">
        <v>31.30821973239432</v>
      </c>
      <c r="D11" s="109">
        <v>69.92811584663276</v>
      </c>
      <c r="E11" s="109">
        <v>94.33288211260455</v>
      </c>
      <c r="F11" s="109">
        <v>25.469571052108158</v>
      </c>
      <c r="G11" s="109">
        <v>57.283775855139766</v>
      </c>
      <c r="H11" s="109">
        <v>302.6835437320589</v>
      </c>
      <c r="I11" s="107"/>
      <c r="J11" s="110"/>
      <c r="K11" s="24"/>
      <c r="M11" s="24"/>
      <c r="Q11" s="35"/>
      <c r="R11" s="35"/>
      <c r="S11" s="35"/>
      <c r="T11" s="35"/>
      <c r="U11" s="35"/>
      <c r="V11" s="35"/>
      <c r="W11" s="35"/>
    </row>
    <row r="12" spans="1:23" ht="12.75">
      <c r="A12" s="24"/>
      <c r="B12" s="109">
        <v>28.891635940451838</v>
      </c>
      <c r="C12" s="109">
        <v>33.96299785220308</v>
      </c>
      <c r="D12" s="109">
        <v>72.62208990337655</v>
      </c>
      <c r="E12" s="109">
        <v>79.73948901339813</v>
      </c>
      <c r="F12" s="109">
        <v>25.14758695826319</v>
      </c>
      <c r="G12" s="109">
        <v>56.717144999804646</v>
      </c>
      <c r="H12" s="109">
        <v>295.42515585672726</v>
      </c>
      <c r="I12" s="107"/>
      <c r="J12" s="110"/>
      <c r="K12" s="24"/>
      <c r="M12" s="24"/>
      <c r="Q12" s="35"/>
      <c r="R12" s="35"/>
      <c r="S12" s="35"/>
      <c r="T12" s="35"/>
      <c r="U12" s="35"/>
      <c r="V12" s="35"/>
      <c r="W12" s="35"/>
    </row>
    <row r="13" spans="1:23" ht="12.75">
      <c r="A13" s="24"/>
      <c r="B13" s="109">
        <v>31.61575563306026</v>
      </c>
      <c r="C13" s="109">
        <v>37.08081046746258</v>
      </c>
      <c r="D13" s="109">
        <v>70.11079843063979</v>
      </c>
      <c r="E13" s="109">
        <v>63.97388842258112</v>
      </c>
      <c r="F13" s="109">
        <v>27.088388561122766</v>
      </c>
      <c r="G13" s="109">
        <v>56.838452443888826</v>
      </c>
      <c r="H13" s="109">
        <v>284.99218563830584</v>
      </c>
      <c r="I13" s="107"/>
      <c r="J13" s="110"/>
      <c r="K13" s="24"/>
      <c r="M13" s="24"/>
      <c r="Q13" s="35"/>
      <c r="R13" s="35"/>
      <c r="S13" s="35"/>
      <c r="T13" s="35"/>
      <c r="U13" s="35"/>
      <c r="V13" s="35"/>
      <c r="W13" s="35"/>
    </row>
    <row r="14" spans="1:23" ht="12.75">
      <c r="A14" s="24"/>
      <c r="B14" s="109">
        <v>33.722258888370924</v>
      </c>
      <c r="C14" s="109">
        <v>37.195504860297184</v>
      </c>
      <c r="D14" s="109">
        <v>68.6224283896068</v>
      </c>
      <c r="E14" s="109">
        <v>56.476765976390766</v>
      </c>
      <c r="F14" s="109">
        <v>26.12095710474728</v>
      </c>
      <c r="G14" s="109">
        <v>58.39860883650607</v>
      </c>
      <c r="H14" s="109">
        <v>278.29201039213893</v>
      </c>
      <c r="I14" s="107"/>
      <c r="J14" s="110"/>
      <c r="K14" s="24"/>
      <c r="M14" s="24"/>
      <c r="Q14" s="35"/>
      <c r="R14" s="35"/>
      <c r="S14" s="35"/>
      <c r="T14" s="35"/>
      <c r="U14" s="35"/>
      <c r="V14" s="35"/>
      <c r="W14" s="35"/>
    </row>
    <row r="15" spans="1:23" ht="12.75">
      <c r="A15" s="24">
        <v>1990</v>
      </c>
      <c r="B15" s="109">
        <v>34.70351961880338</v>
      </c>
      <c r="C15" s="109">
        <v>36.88211279913218</v>
      </c>
      <c r="D15" s="109">
        <v>70.35080833066137</v>
      </c>
      <c r="E15" s="109">
        <v>48.267092426402975</v>
      </c>
      <c r="F15" s="109">
        <v>22.156527555909623</v>
      </c>
      <c r="G15" s="109">
        <v>62.71661889491989</v>
      </c>
      <c r="H15" s="109">
        <v>272.2174242180679</v>
      </c>
      <c r="I15" s="107"/>
      <c r="J15" s="110"/>
      <c r="K15" s="24"/>
      <c r="M15" s="24"/>
      <c r="Q15" s="35"/>
      <c r="R15" s="35"/>
      <c r="S15" s="35"/>
      <c r="T15" s="35"/>
      <c r="U15" s="35"/>
      <c r="V15" s="35"/>
      <c r="W15" s="35"/>
    </row>
    <row r="16" spans="1:23" ht="12.75">
      <c r="A16" s="24"/>
      <c r="B16" s="109">
        <v>36.71240775356155</v>
      </c>
      <c r="C16" s="109">
        <v>33.29400166007352</v>
      </c>
      <c r="D16" s="109">
        <v>69.72523263963842</v>
      </c>
      <c r="E16" s="109">
        <v>50.03901803853896</v>
      </c>
      <c r="F16" s="109">
        <v>21.5680778318948</v>
      </c>
      <c r="G16" s="109">
        <v>61.77771669638125</v>
      </c>
      <c r="H16" s="109">
        <v>270.4668419146777</v>
      </c>
      <c r="I16" s="107"/>
      <c r="J16" s="110"/>
      <c r="K16" s="24"/>
      <c r="M16" s="24"/>
      <c r="Q16" s="35"/>
      <c r="R16" s="35"/>
      <c r="S16" s="35"/>
      <c r="T16" s="35"/>
      <c r="U16" s="35"/>
      <c r="V16" s="35"/>
      <c r="W16" s="35"/>
    </row>
    <row r="17" spans="1:23" ht="12.75">
      <c r="A17" s="24"/>
      <c r="B17" s="109">
        <v>37.605798198044134</v>
      </c>
      <c r="C17" s="109">
        <v>32.95239638618264</v>
      </c>
      <c r="D17" s="109">
        <v>65.79384865005228</v>
      </c>
      <c r="E17" s="109">
        <v>46.42054289325255</v>
      </c>
      <c r="F17" s="109">
        <v>21.203736008453625</v>
      </c>
      <c r="G17" s="109">
        <v>60.02702210035153</v>
      </c>
      <c r="H17" s="109">
        <v>261.38872262247054</v>
      </c>
      <c r="I17" s="107"/>
      <c r="J17" s="110"/>
      <c r="K17" s="24"/>
      <c r="M17" s="24"/>
      <c r="Q17" s="35"/>
      <c r="R17" s="35"/>
      <c r="S17" s="35"/>
      <c r="T17" s="35"/>
      <c r="U17" s="35"/>
      <c r="V17" s="35"/>
      <c r="W17" s="35"/>
    </row>
    <row r="18" spans="1:23" ht="12.75">
      <c r="A18" s="24"/>
      <c r="B18" s="109">
        <v>38.908780619713625</v>
      </c>
      <c r="C18" s="109">
        <v>32.465908230435126</v>
      </c>
      <c r="D18" s="109">
        <v>55.57006162722653</v>
      </c>
      <c r="E18" s="109">
        <v>45.46829608699367</v>
      </c>
      <c r="F18" s="109">
        <v>20.793924533269475</v>
      </c>
      <c r="G18" s="109">
        <v>59.931421342799865</v>
      </c>
      <c r="H18" s="109">
        <v>250.39030242480632</v>
      </c>
      <c r="I18" s="107"/>
      <c r="J18" s="110"/>
      <c r="K18" s="24"/>
      <c r="M18" s="24"/>
      <c r="Q18" s="35"/>
      <c r="R18" s="35"/>
      <c r="S18" s="35"/>
      <c r="T18" s="35"/>
      <c r="U18" s="35"/>
      <c r="V18" s="35"/>
      <c r="W18" s="35"/>
    </row>
    <row r="19" spans="1:23" ht="12.75">
      <c r="A19" s="24"/>
      <c r="B19" s="109">
        <v>39.62087503617684</v>
      </c>
      <c r="C19" s="109">
        <v>33.55407517204351</v>
      </c>
      <c r="D19" s="109">
        <v>50.08676034690273</v>
      </c>
      <c r="E19" s="109">
        <v>35.90453353248296</v>
      </c>
      <c r="F19" s="109">
        <v>21.324634065581336</v>
      </c>
      <c r="G19" s="109">
        <v>59.77462148720463</v>
      </c>
      <c r="H19" s="109">
        <v>237.7502847255328</v>
      </c>
      <c r="I19" s="107"/>
      <c r="J19" s="110"/>
      <c r="K19" s="24"/>
      <c r="M19" s="24"/>
      <c r="Q19" s="35"/>
      <c r="R19" s="35"/>
      <c r="S19" s="35"/>
      <c r="T19" s="35"/>
      <c r="U19" s="35"/>
      <c r="V19" s="35"/>
      <c r="W19" s="35"/>
    </row>
    <row r="20" spans="1:23" ht="12.75">
      <c r="A20" s="24">
        <v>1995</v>
      </c>
      <c r="B20" s="109">
        <v>39.96423029807525</v>
      </c>
      <c r="C20" s="109">
        <v>31.888216418367094</v>
      </c>
      <c r="D20" s="109">
        <v>38.725468173764945</v>
      </c>
      <c r="E20" s="109">
        <v>26.919009432487957</v>
      </c>
      <c r="F20" s="109">
        <v>21.560707435317195</v>
      </c>
      <c r="G20" s="109">
        <v>57.283514201970945</v>
      </c>
      <c r="H20" s="109">
        <v>213.50911612559105</v>
      </c>
      <c r="I20" s="107"/>
      <c r="J20" s="110"/>
      <c r="K20" s="24"/>
      <c r="M20" s="24"/>
      <c r="Q20" s="70"/>
      <c r="R20" s="70"/>
      <c r="S20" s="70"/>
      <c r="T20" s="70"/>
      <c r="U20" s="70"/>
      <c r="V20" s="70"/>
      <c r="W20" s="70"/>
    </row>
    <row r="21" spans="1:23" ht="12.75">
      <c r="A21" s="24"/>
      <c r="B21" s="109">
        <v>40.83493235162184</v>
      </c>
      <c r="C21" s="109">
        <v>30.419866944908087</v>
      </c>
      <c r="D21" s="109">
        <v>35.76401338276288</v>
      </c>
      <c r="E21" s="109">
        <v>28.409125935019116</v>
      </c>
      <c r="F21" s="109">
        <v>20.803057544212688</v>
      </c>
      <c r="G21" s="109">
        <v>57.25394021551105</v>
      </c>
      <c r="H21" s="109">
        <v>210.40795998874387</v>
      </c>
      <c r="I21" s="107"/>
      <c r="J21" s="110"/>
      <c r="K21" s="24"/>
      <c r="M21" s="24"/>
      <c r="Q21" s="35"/>
      <c r="R21" s="35"/>
      <c r="S21" s="35"/>
      <c r="T21" s="35"/>
      <c r="U21" s="35"/>
      <c r="V21" s="35"/>
      <c r="W21" s="35"/>
    </row>
    <row r="22" spans="1:23" ht="12.75">
      <c r="A22" s="24"/>
      <c r="B22" s="109">
        <v>39.66468291227794</v>
      </c>
      <c r="C22" s="109">
        <v>29.24549749656746</v>
      </c>
      <c r="D22" s="109">
        <v>32.5342261797622</v>
      </c>
      <c r="E22" s="109">
        <v>26.866700266689122</v>
      </c>
      <c r="F22" s="109">
        <v>21.06753949406899</v>
      </c>
      <c r="G22" s="109">
        <v>58.21548845951526</v>
      </c>
      <c r="H22" s="109">
        <v>204.2050607270757</v>
      </c>
      <c r="I22" s="107"/>
      <c r="J22" s="110"/>
      <c r="K22" s="24"/>
      <c r="M22" s="24"/>
      <c r="Q22" s="35"/>
      <c r="R22" s="35"/>
      <c r="S22" s="35"/>
      <c r="T22" s="35"/>
      <c r="U22" s="35"/>
      <c r="V22" s="35"/>
      <c r="W22" s="35"/>
    </row>
    <row r="23" spans="1:23" ht="12.75">
      <c r="A23" s="24"/>
      <c r="B23" s="109">
        <v>38.75007728068151</v>
      </c>
      <c r="C23" s="109">
        <v>26.10207165647931</v>
      </c>
      <c r="D23" s="109">
        <v>24.934264845905073</v>
      </c>
      <c r="E23" s="109">
        <v>27.69089718389989</v>
      </c>
      <c r="F23" s="109">
        <v>21.061325696926293</v>
      </c>
      <c r="G23" s="109">
        <v>56.0295240678534</v>
      </c>
      <c r="H23" s="109">
        <v>191.27716339420869</v>
      </c>
      <c r="I23" s="107"/>
      <c r="J23" s="110"/>
      <c r="K23" s="24"/>
      <c r="M23" s="24"/>
      <c r="Q23" s="35"/>
      <c r="R23" s="35"/>
      <c r="S23" s="35"/>
      <c r="T23" s="35"/>
      <c r="U23" s="35"/>
      <c r="V23" s="35"/>
      <c r="W23" s="35"/>
    </row>
    <row r="24" spans="1:23" ht="12.75">
      <c r="A24" s="24"/>
      <c r="B24" s="109">
        <v>38.2367801479338</v>
      </c>
      <c r="C24" s="109">
        <v>24.07245951089044</v>
      </c>
      <c r="D24" s="109">
        <v>19.64830715552682</v>
      </c>
      <c r="E24" s="109">
        <v>29.57598723713112</v>
      </c>
      <c r="F24" s="109">
        <v>19.736545968486745</v>
      </c>
      <c r="G24" s="109">
        <v>53.95168035809533</v>
      </c>
      <c r="H24" s="109">
        <v>182.86346647159925</v>
      </c>
      <c r="I24" s="107"/>
      <c r="J24" s="110"/>
      <c r="K24" s="24"/>
      <c r="M24" s="24"/>
      <c r="Q24" s="35"/>
      <c r="R24" s="35"/>
      <c r="S24" s="35"/>
      <c r="T24" s="35"/>
      <c r="U24" s="35"/>
      <c r="V24" s="35"/>
      <c r="W24" s="35"/>
    </row>
    <row r="25" spans="1:23" ht="12.75">
      <c r="A25" s="24">
        <v>2000</v>
      </c>
      <c r="B25" s="109">
        <v>34.311856849948214</v>
      </c>
      <c r="C25" s="109">
        <v>22.66546035871113</v>
      </c>
      <c r="D25" s="109">
        <v>22.678130326033877</v>
      </c>
      <c r="E25" s="109">
        <v>22.032152527025616</v>
      </c>
      <c r="F25" s="109">
        <v>18.140804969295477</v>
      </c>
      <c r="G25" s="109">
        <v>51.47913000963564</v>
      </c>
      <c r="H25" s="109">
        <v>169.74978110479813</v>
      </c>
      <c r="I25" s="107"/>
      <c r="J25" s="110"/>
      <c r="K25" s="24"/>
      <c r="M25" s="24"/>
      <c r="Q25" s="35"/>
      <c r="R25" s="35"/>
      <c r="S25" s="35"/>
      <c r="T25" s="35"/>
      <c r="U25" s="35"/>
      <c r="V25" s="35"/>
      <c r="W25" s="35"/>
    </row>
    <row r="26" spans="1:23" ht="12.75">
      <c r="A26" s="24"/>
      <c r="B26" s="109">
        <v>33.76999325887582</v>
      </c>
      <c r="C26" s="109">
        <v>21.824511234733688</v>
      </c>
      <c r="D26" s="109">
        <v>17.24028368943905</v>
      </c>
      <c r="E26" s="109">
        <v>19.452316617512295</v>
      </c>
      <c r="F26" s="109">
        <v>17.966407409683544</v>
      </c>
      <c r="G26" s="109">
        <v>54.97309357523909</v>
      </c>
      <c r="H26" s="109">
        <v>163.54960201684045</v>
      </c>
      <c r="I26" s="107"/>
      <c r="J26" s="110"/>
      <c r="K26" s="24"/>
      <c r="M26" s="24"/>
      <c r="Q26" s="35"/>
      <c r="R26" s="35"/>
      <c r="S26" s="35"/>
      <c r="T26" s="35"/>
      <c r="U26" s="35"/>
      <c r="V26" s="35"/>
      <c r="W26" s="35"/>
    </row>
    <row r="27" spans="1:23" ht="12.75">
      <c r="A27" s="24"/>
      <c r="B27" s="109">
        <v>32.725368158616504</v>
      </c>
      <c r="C27" s="109">
        <v>20.56376135046333</v>
      </c>
      <c r="D27" s="109">
        <v>8.876157591704862</v>
      </c>
      <c r="E27" s="109">
        <v>15.820193228835944</v>
      </c>
      <c r="F27" s="109">
        <v>16.901754081152887</v>
      </c>
      <c r="G27" s="109">
        <v>48.706432485723596</v>
      </c>
      <c r="H27" s="109">
        <v>142.2645941563956</v>
      </c>
      <c r="I27" s="107"/>
      <c r="J27" s="110"/>
      <c r="K27" s="24"/>
      <c r="M27" s="24"/>
      <c r="Q27" s="35"/>
      <c r="R27" s="35"/>
      <c r="S27" s="35"/>
      <c r="T27" s="35"/>
      <c r="U27" s="35"/>
      <c r="V27" s="35"/>
      <c r="W27" s="35"/>
    </row>
    <row r="28" spans="1:23" ht="12.75">
      <c r="A28" s="24"/>
      <c r="B28" s="109">
        <v>32.0450679547114</v>
      </c>
      <c r="C28" s="109">
        <v>21.547930381814183</v>
      </c>
      <c r="D28" s="109">
        <v>8.293225271907508</v>
      </c>
      <c r="E28" s="109">
        <v>14.68626355102697</v>
      </c>
      <c r="F28" s="109">
        <v>16.1799864189451</v>
      </c>
      <c r="G28" s="109">
        <v>48.89022475765813</v>
      </c>
      <c r="H28" s="109">
        <v>139.9956557089098</v>
      </c>
      <c r="I28" s="107"/>
      <c r="J28" s="110"/>
      <c r="K28" s="24"/>
      <c r="M28" s="24"/>
      <c r="Q28" s="35"/>
      <c r="R28" s="35"/>
      <c r="S28" s="35"/>
      <c r="T28" s="35"/>
      <c r="U28" s="35"/>
      <c r="V28" s="35"/>
      <c r="W28" s="35"/>
    </row>
    <row r="29" spans="1:23" ht="12.75">
      <c r="A29" s="24"/>
      <c r="B29" s="109">
        <v>31.47021358787068</v>
      </c>
      <c r="C29" s="109">
        <v>21.077575997414026</v>
      </c>
      <c r="D29" s="109">
        <v>8.940072052188155</v>
      </c>
      <c r="E29" s="109">
        <v>14.165315088760957</v>
      </c>
      <c r="F29" s="109">
        <v>15.348422327805173</v>
      </c>
      <c r="G29" s="109">
        <v>47.93178336711884</v>
      </c>
      <c r="H29" s="109">
        <v>136.94769871160375</v>
      </c>
      <c r="I29" s="107"/>
      <c r="J29" s="110"/>
      <c r="K29" s="24"/>
      <c r="M29" s="24"/>
      <c r="Q29" s="35"/>
      <c r="R29" s="35"/>
      <c r="S29" s="35"/>
      <c r="T29" s="35"/>
      <c r="U29" s="35"/>
      <c r="V29" s="35"/>
      <c r="W29" s="35"/>
    </row>
    <row r="30" spans="1:24" ht="12.75">
      <c r="A30" s="24">
        <v>2005</v>
      </c>
      <c r="B30" s="109">
        <v>30.62402488612468</v>
      </c>
      <c r="C30" s="109">
        <v>20.536549720068194</v>
      </c>
      <c r="D30" s="109">
        <v>9.974458945828285</v>
      </c>
      <c r="E30" s="109">
        <v>13.348313292824495</v>
      </c>
      <c r="F30" s="109">
        <v>15.014157585544448</v>
      </c>
      <c r="G30" s="109">
        <v>47.15059288520126</v>
      </c>
      <c r="H30" s="109">
        <v>134.20504445159523</v>
      </c>
      <c r="J30" s="110"/>
      <c r="K30" s="24"/>
      <c r="M30" s="24"/>
      <c r="Q30" s="35"/>
      <c r="R30" s="35"/>
      <c r="S30" s="35"/>
      <c r="T30" s="35"/>
      <c r="U30" s="35"/>
      <c r="V30" s="35"/>
      <c r="W30" s="35"/>
      <c r="X30" s="24"/>
    </row>
    <row r="31" spans="1:23" ht="12.75">
      <c r="A31" s="24"/>
      <c r="B31" s="109">
        <v>29.78432972161733</v>
      </c>
      <c r="C31" s="109">
        <v>20.31197833525076</v>
      </c>
      <c r="D31" s="109">
        <v>11.419103380555288</v>
      </c>
      <c r="E31" s="109">
        <v>14.386633041080465</v>
      </c>
      <c r="F31" s="109">
        <v>13.25854142880128</v>
      </c>
      <c r="G31" s="109">
        <v>47.25958733961629</v>
      </c>
      <c r="H31" s="109">
        <v>132.99189771388987</v>
      </c>
      <c r="J31" s="110"/>
      <c r="K31" s="24"/>
      <c r="M31" s="24"/>
      <c r="Q31" s="35"/>
      <c r="R31" s="35"/>
      <c r="S31" s="35"/>
      <c r="T31" s="35"/>
      <c r="U31" s="35"/>
      <c r="V31" s="35"/>
      <c r="W31" s="35"/>
    </row>
    <row r="32" spans="1:23" ht="12.75">
      <c r="A32" s="24"/>
      <c r="B32" s="109">
        <v>28.952357793578617</v>
      </c>
      <c r="C32" s="109">
        <v>21.924098554354313</v>
      </c>
      <c r="D32" s="109">
        <v>9.444589752828806</v>
      </c>
      <c r="E32" s="109">
        <v>16.277893167456103</v>
      </c>
      <c r="F32" s="109">
        <v>12.720092016787886</v>
      </c>
      <c r="G32" s="109">
        <v>45.51168748212372</v>
      </c>
      <c r="H32" s="109">
        <v>130.3990450298592</v>
      </c>
      <c r="J32" s="106"/>
      <c r="K32" s="24"/>
      <c r="M32" s="24"/>
      <c r="Q32" s="70"/>
      <c r="R32" s="70"/>
      <c r="S32" s="70"/>
      <c r="T32" s="70"/>
      <c r="U32" s="70"/>
      <c r="V32" s="70"/>
      <c r="W32" s="70"/>
    </row>
    <row r="33" spans="1:23" ht="12.75">
      <c r="A33" s="24"/>
      <c r="B33" s="109">
        <v>27.616371031713275</v>
      </c>
      <c r="C33" s="109">
        <v>19.423035184273356</v>
      </c>
      <c r="D33" s="109">
        <v>8.690588742761234</v>
      </c>
      <c r="E33" s="109">
        <v>16.78569146596137</v>
      </c>
      <c r="F33" s="109">
        <v>11.140967438387115</v>
      </c>
      <c r="G33" s="109">
        <v>45.55294924351588</v>
      </c>
      <c r="H33" s="109">
        <v>125.79703029087372</v>
      </c>
      <c r="J33" s="24"/>
      <c r="K33" s="24"/>
      <c r="L33" s="24"/>
      <c r="M33" s="106"/>
      <c r="N33" s="24"/>
      <c r="Q33" s="35"/>
      <c r="R33" s="35"/>
      <c r="S33" s="35"/>
      <c r="T33" s="35"/>
      <c r="U33" s="35"/>
      <c r="V33" s="35"/>
      <c r="W33" s="35"/>
    </row>
    <row r="34" spans="1:23" ht="12.75">
      <c r="A34" s="24"/>
      <c r="B34" s="109">
        <v>26.31071304974798</v>
      </c>
      <c r="C34" s="109">
        <v>15.89414585614272</v>
      </c>
      <c r="D34" s="109">
        <v>6.466843151704973</v>
      </c>
      <c r="E34" s="109">
        <v>16.630800018739524</v>
      </c>
      <c r="F34" s="109">
        <v>9.73833637393494</v>
      </c>
      <c r="G34" s="109">
        <v>43.58797276391449</v>
      </c>
      <c r="H34" s="109">
        <v>115.46333631827896</v>
      </c>
      <c r="M34" s="106"/>
      <c r="N34" s="106"/>
      <c r="Q34" s="35"/>
      <c r="R34" s="35"/>
      <c r="S34" s="35"/>
      <c r="T34" s="35"/>
      <c r="U34" s="35"/>
      <c r="V34" s="35"/>
      <c r="W34" s="35"/>
    </row>
    <row r="35" spans="1:14" ht="12.75">
      <c r="A35" s="24"/>
      <c r="B35" s="109">
        <v>25.523164843454555</v>
      </c>
      <c r="C35" s="109">
        <v>15.377042802220084</v>
      </c>
      <c r="D35" s="109">
        <v>6.519541093010121</v>
      </c>
      <c r="E35" s="109">
        <v>18.5889165057166</v>
      </c>
      <c r="F35" s="109">
        <v>10.318833813459358</v>
      </c>
      <c r="G35" s="109">
        <v>43.351015289255415</v>
      </c>
      <c r="H35" s="109">
        <v>116.40107672620763</v>
      </c>
      <c r="M35" s="106"/>
      <c r="N35" s="106"/>
    </row>
    <row r="36" spans="1:14" ht="12.75">
      <c r="A36" s="24"/>
      <c r="B36" s="109">
        <v>23.75846674598783</v>
      </c>
      <c r="C36" s="109">
        <v>14.95804793363387</v>
      </c>
      <c r="D36" s="109">
        <v>6.33055434955178</v>
      </c>
      <c r="E36" s="109">
        <v>18.900983898300154</v>
      </c>
      <c r="F36" s="109">
        <v>8.875304550744563</v>
      </c>
      <c r="G36" s="109">
        <v>43.224369461537265</v>
      </c>
      <c r="H36" s="109">
        <v>112.92232295183271</v>
      </c>
      <c r="J36" s="106"/>
      <c r="K36" s="106"/>
      <c r="L36" s="106"/>
      <c r="M36" s="106"/>
      <c r="N36" s="106"/>
    </row>
    <row r="37" spans="1:14" ht="12.75">
      <c r="A37" s="24">
        <v>2012</v>
      </c>
      <c r="B37" s="109">
        <v>22.691510534291513</v>
      </c>
      <c r="C37" s="109">
        <v>15.186729124673395</v>
      </c>
      <c r="D37" s="109">
        <v>8.640587842874824</v>
      </c>
      <c r="E37" s="109">
        <v>19.44379122781485</v>
      </c>
      <c r="F37" s="109">
        <v>8.763919888364464</v>
      </c>
      <c r="G37" s="109">
        <v>40.95103314986801</v>
      </c>
      <c r="H37" s="109">
        <v>112.92232295183271</v>
      </c>
      <c r="J37" s="106"/>
      <c r="K37" s="106"/>
      <c r="L37" s="106"/>
      <c r="M37" s="106"/>
      <c r="N37" s="106"/>
    </row>
    <row r="38" spans="2:8" ht="12.75">
      <c r="B38" s="107"/>
      <c r="C38" s="107"/>
      <c r="D38" s="107"/>
      <c r="E38" s="102"/>
      <c r="F38" s="107"/>
      <c r="G38" s="107"/>
      <c r="H38" s="107"/>
    </row>
    <row r="39" spans="1:8" ht="12.75">
      <c r="A39" s="17" t="s">
        <v>156</v>
      </c>
      <c r="B39" s="107"/>
      <c r="C39" s="107"/>
      <c r="D39" s="107"/>
      <c r="E39" s="107"/>
      <c r="F39" s="107"/>
      <c r="G39" s="107"/>
      <c r="H39" s="107"/>
    </row>
    <row r="40" spans="2:8" ht="12.75">
      <c r="B40" s="107"/>
      <c r="C40" s="107"/>
      <c r="D40" s="107"/>
      <c r="E40" s="107"/>
      <c r="F40" s="107"/>
      <c r="G40" s="107"/>
      <c r="H40" s="107"/>
    </row>
    <row r="41" ht="12.75">
      <c r="A41" s="21" t="s">
        <v>124</v>
      </c>
    </row>
    <row r="42" spans="1:8" ht="12.75">
      <c r="A42" s="88"/>
      <c r="B42" s="102"/>
      <c r="C42" s="102"/>
      <c r="H42" s="108"/>
    </row>
    <row r="43" spans="1:24" ht="12.75">
      <c r="A43" s="13" t="s">
        <v>22</v>
      </c>
      <c r="B43" s="102"/>
      <c r="C43" s="102"/>
      <c r="X43" s="24"/>
    </row>
    <row r="44" spans="2:3" ht="12.75">
      <c r="B44" s="102"/>
      <c r="C44" s="102"/>
    </row>
    <row r="45" spans="2:5" ht="12.75">
      <c r="B45" s="102"/>
      <c r="C45" s="102"/>
      <c r="E45" s="102"/>
    </row>
    <row r="46" spans="2:5" ht="12.75">
      <c r="B46" s="102"/>
      <c r="C46" s="102"/>
      <c r="D46" s="102"/>
      <c r="E46" s="102"/>
    </row>
    <row r="48" spans="4:5" ht="12.75">
      <c r="D48" s="107"/>
      <c r="E48" s="107"/>
    </row>
    <row r="49" spans="4:5" ht="12.75">
      <c r="D49" s="102"/>
      <c r="E49" s="102"/>
    </row>
    <row r="50" spans="4:5" ht="12.75">
      <c r="D50" s="102"/>
      <c r="E50" s="102"/>
    </row>
  </sheetData>
  <sheetProtection/>
  <hyperlinks>
    <hyperlink ref="A43" location="Title!A1" display="Return to Title pag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15" customWidth="1"/>
    <col min="2" max="2" width="27.140625" style="15" customWidth="1"/>
    <col min="3" max="3" width="22.8515625" style="15" bestFit="1" customWidth="1"/>
    <col min="4" max="4" width="12.57421875" style="15" bestFit="1" customWidth="1"/>
    <col min="5" max="5" width="23.57421875" style="15" bestFit="1" customWidth="1"/>
    <col min="6" max="6" width="9.140625" style="15" customWidth="1"/>
    <col min="7" max="7" width="11.57421875" style="15" bestFit="1" customWidth="1"/>
    <col min="8" max="9" width="10.57421875" style="15" bestFit="1" customWidth="1"/>
    <col min="10" max="10" width="9.57421875" style="15" bestFit="1" customWidth="1"/>
    <col min="11" max="16384" width="9.140625" style="15" customWidth="1"/>
  </cols>
  <sheetData>
    <row r="1" ht="15.75">
      <c r="A1" s="27" t="s">
        <v>187</v>
      </c>
    </row>
    <row r="2" ht="15.75">
      <c r="A2" s="27" t="s">
        <v>186</v>
      </c>
    </row>
    <row r="3" ht="12" customHeight="1">
      <c r="A3" s="27"/>
    </row>
    <row r="4" spans="2:5" ht="12.75">
      <c r="B4" s="24" t="s">
        <v>185</v>
      </c>
      <c r="C4" s="24" t="s">
        <v>104</v>
      </c>
      <c r="D4" s="24" t="s">
        <v>184</v>
      </c>
      <c r="E4" s="24" t="s">
        <v>183</v>
      </c>
    </row>
    <row r="5" spans="1:5" ht="12.75">
      <c r="A5" s="24">
        <v>1980</v>
      </c>
      <c r="B5" s="15">
        <v>100</v>
      </c>
      <c r="C5" s="15">
        <v>100</v>
      </c>
      <c r="D5" s="15">
        <v>100</v>
      </c>
      <c r="E5" s="23">
        <v>100</v>
      </c>
    </row>
    <row r="6" spans="1:5" ht="12.75">
      <c r="A6" s="24"/>
      <c r="B6" s="22">
        <v>96.3627546071775</v>
      </c>
      <c r="C6" s="22">
        <v>99.15297153939358</v>
      </c>
      <c r="D6" s="22">
        <v>97.18594724001034</v>
      </c>
      <c r="E6" s="23">
        <v>98</v>
      </c>
    </row>
    <row r="7" spans="1:7" ht="12.75">
      <c r="A7" s="24"/>
      <c r="B7" s="22">
        <v>95.1988360814743</v>
      </c>
      <c r="C7" s="22">
        <v>101.21064800053017</v>
      </c>
      <c r="D7" s="22">
        <v>94.06009936916483</v>
      </c>
      <c r="E7" s="23">
        <v>96.03999999999999</v>
      </c>
      <c r="G7" s="19"/>
    </row>
    <row r="8" spans="1:7" ht="12.75">
      <c r="A8" s="24"/>
      <c r="B8" s="22">
        <v>95.7807953443259</v>
      </c>
      <c r="C8" s="22">
        <v>105.46367118190105</v>
      </c>
      <c r="D8" s="22">
        <v>90.81875708567514</v>
      </c>
      <c r="E8" s="23">
        <v>94.11919999999999</v>
      </c>
      <c r="G8" s="19"/>
    </row>
    <row r="9" spans="1:7" ht="12.75">
      <c r="A9" s="24"/>
      <c r="B9" s="22">
        <v>95.39282250242483</v>
      </c>
      <c r="C9" s="22">
        <v>107.84520411085143</v>
      </c>
      <c r="D9" s="22">
        <v>88.45346743873088</v>
      </c>
      <c r="E9" s="23">
        <v>92.23681599999999</v>
      </c>
      <c r="G9" s="19"/>
    </row>
    <row r="10" spans="1:7" ht="12.75">
      <c r="A10" s="24">
        <v>1985</v>
      </c>
      <c r="B10" s="22">
        <v>98.49660523763337</v>
      </c>
      <c r="C10" s="22">
        <v>111.66833596544865</v>
      </c>
      <c r="D10" s="22">
        <v>88.20459657257655</v>
      </c>
      <c r="E10" s="23">
        <v>90.39207968</v>
      </c>
      <c r="G10" s="19"/>
    </row>
    <row r="11" spans="1:7" ht="12.75">
      <c r="A11" s="24"/>
      <c r="B11" s="22">
        <v>100.29097963142581</v>
      </c>
      <c r="C11" s="22">
        <v>115.19762121797541</v>
      </c>
      <c r="D11" s="22">
        <v>87.05993975488136</v>
      </c>
      <c r="E11" s="23">
        <v>88.58423808639999</v>
      </c>
      <c r="G11" s="19"/>
    </row>
    <row r="12" spans="1:7" ht="12.75">
      <c r="A12" s="24"/>
      <c r="B12" s="22">
        <v>101.84287099903007</v>
      </c>
      <c r="C12" s="22">
        <v>121.5868466758447</v>
      </c>
      <c r="D12" s="22">
        <v>83.76142139005148</v>
      </c>
      <c r="E12" s="23">
        <v>86.812553324672</v>
      </c>
      <c r="G12" s="19"/>
    </row>
    <row r="13" spans="1:7" ht="12.75">
      <c r="A13" s="24"/>
      <c r="B13" s="22">
        <v>105.57710960232785</v>
      </c>
      <c r="C13" s="22">
        <v>128.8018436060855</v>
      </c>
      <c r="D13" s="22">
        <v>81.96863231648621</v>
      </c>
      <c r="E13" s="23">
        <v>85.07630225817856</v>
      </c>
      <c r="G13" s="19"/>
    </row>
    <row r="14" spans="1:7" ht="12.75">
      <c r="A14" s="24"/>
      <c r="B14" s="22">
        <v>105.6256062075655</v>
      </c>
      <c r="C14" s="22">
        <v>132.04503480519222</v>
      </c>
      <c r="D14" s="22">
        <v>79.99210751346793</v>
      </c>
      <c r="E14" s="23">
        <v>83.37477621301498</v>
      </c>
      <c r="G14" s="19"/>
    </row>
    <row r="15" spans="1:7" ht="12.75">
      <c r="A15" s="24">
        <v>1990</v>
      </c>
      <c r="B15" s="22">
        <v>107.46847720659554</v>
      </c>
      <c r="C15" s="22">
        <v>132.75439300670095</v>
      </c>
      <c r="D15" s="22">
        <v>80.95285946670778</v>
      </c>
      <c r="E15" s="23">
        <v>81.70728068875468</v>
      </c>
      <c r="G15" s="19"/>
    </row>
    <row r="16" spans="1:7" ht="12.75">
      <c r="A16" s="24"/>
      <c r="B16" s="22">
        <v>107.37148399612029</v>
      </c>
      <c r="C16" s="22">
        <v>131.11297839164627</v>
      </c>
      <c r="D16" s="22">
        <v>81.89233843456138</v>
      </c>
      <c r="E16" s="23">
        <v>80.07313507497959</v>
      </c>
      <c r="G16" s="19"/>
    </row>
    <row r="17" spans="1:7" ht="12.75">
      <c r="A17" s="24"/>
      <c r="B17" s="22">
        <v>106.9835111542192</v>
      </c>
      <c r="C17" s="22">
        <v>131.69917110249995</v>
      </c>
      <c r="D17" s="22">
        <v>81.2332456298872</v>
      </c>
      <c r="E17" s="23">
        <v>78.47167237347999</v>
      </c>
      <c r="G17" s="19"/>
    </row>
    <row r="18" spans="1:7" ht="12.75">
      <c r="A18" s="24"/>
      <c r="B18" s="22">
        <v>107.90494665373424</v>
      </c>
      <c r="C18" s="22">
        <v>135.1830664330899</v>
      </c>
      <c r="D18" s="22">
        <v>79.82134856153955</v>
      </c>
      <c r="E18" s="23">
        <v>76.90223892601038</v>
      </c>
      <c r="G18" s="19"/>
    </row>
    <row r="19" spans="1:7" ht="12.75">
      <c r="A19" s="24"/>
      <c r="B19" s="22">
        <v>107.4199806013579</v>
      </c>
      <c r="C19" s="22">
        <v>140.6242302156834</v>
      </c>
      <c r="D19" s="22">
        <v>76.38795991032396</v>
      </c>
      <c r="E19" s="23">
        <v>75.36419414749018</v>
      </c>
      <c r="G19" s="19"/>
    </row>
    <row r="20" spans="1:7" ht="12.75">
      <c r="A20" s="24">
        <v>1995</v>
      </c>
      <c r="B20" s="22">
        <v>108.3095251697092</v>
      </c>
      <c r="C20" s="22">
        <v>144.1826500462027</v>
      </c>
      <c r="D20" s="22">
        <v>75.11966601737579</v>
      </c>
      <c r="E20" s="23">
        <v>73.85691026454037</v>
      </c>
      <c r="G20" s="19"/>
    </row>
    <row r="21" spans="1:7" ht="12.75">
      <c r="A21" s="24"/>
      <c r="B21" s="22">
        <v>109.98670019657388</v>
      </c>
      <c r="C21" s="22">
        <v>148.0275390534638</v>
      </c>
      <c r="D21" s="22">
        <v>74.30151234011224</v>
      </c>
      <c r="E21" s="23">
        <v>72.37977205924956</v>
      </c>
      <c r="G21" s="19"/>
    </row>
    <row r="22" spans="1:7" ht="12.75">
      <c r="A22" s="24"/>
      <c r="B22" s="22">
        <v>111.03166650058236</v>
      </c>
      <c r="C22" s="22">
        <v>151.33437617616792</v>
      </c>
      <c r="D22" s="22">
        <v>73.3684370372867</v>
      </c>
      <c r="E22" s="23">
        <v>70.93217661806457</v>
      </c>
      <c r="G22" s="19"/>
    </row>
    <row r="23" spans="1:7" ht="12.75">
      <c r="A23" s="24"/>
      <c r="B23" s="22">
        <v>114.72412650847093</v>
      </c>
      <c r="C23" s="22">
        <v>156.64737282381586</v>
      </c>
      <c r="D23" s="22">
        <v>73.23718517609821</v>
      </c>
      <c r="E23" s="23">
        <v>69.51353308570329</v>
      </c>
      <c r="G23" s="19"/>
    </row>
    <row r="24" spans="1:7" ht="12.75">
      <c r="A24" s="24"/>
      <c r="B24" s="22">
        <v>115.30828835834397</v>
      </c>
      <c r="C24" s="22">
        <v>161.58362061527725</v>
      </c>
      <c r="D24" s="22">
        <v>71.3613718514746</v>
      </c>
      <c r="E24" s="23">
        <v>68.12326242398922</v>
      </c>
      <c r="G24" s="19"/>
    </row>
    <row r="25" spans="1:7" ht="12.75">
      <c r="A25" s="24">
        <v>2000</v>
      </c>
      <c r="B25" s="22">
        <v>116.08764657054927</v>
      </c>
      <c r="C25" s="22">
        <v>167.67349766235648</v>
      </c>
      <c r="D25" s="22">
        <v>69.23434423984793</v>
      </c>
      <c r="E25" s="23">
        <v>66.76079717550944</v>
      </c>
      <c r="G25" s="19"/>
    </row>
    <row r="26" spans="1:7" ht="12.75">
      <c r="A26" s="24"/>
      <c r="B26" s="22">
        <v>116.49393596440464</v>
      </c>
      <c r="C26" s="22">
        <v>172.14121642489968</v>
      </c>
      <c r="D26" s="22">
        <v>67.67347087687605</v>
      </c>
      <c r="E26" s="23">
        <v>65.42558123199925</v>
      </c>
      <c r="G26" s="19"/>
    </row>
    <row r="27" spans="1:7" ht="12.75">
      <c r="A27" s="24"/>
      <c r="B27" s="22">
        <v>114.45842939801449</v>
      </c>
      <c r="C27" s="22">
        <v>176.36260420613277</v>
      </c>
      <c r="D27" s="22">
        <v>64.89948927281398</v>
      </c>
      <c r="E27" s="23">
        <v>64.11706960735926</v>
      </c>
      <c r="G27" s="19"/>
    </row>
    <row r="28" spans="1:7" ht="12.75">
      <c r="A28" s="24"/>
      <c r="B28" s="22">
        <v>114.03548867485449</v>
      </c>
      <c r="C28" s="22">
        <v>183.9468475261242</v>
      </c>
      <c r="D28" s="22">
        <v>61.9937173202488</v>
      </c>
      <c r="E28" s="23">
        <v>62.83472821521207</v>
      </c>
      <c r="G28" s="19"/>
    </row>
    <row r="29" spans="2:7" ht="12.75">
      <c r="B29" s="22">
        <v>115.51576302482897</v>
      </c>
      <c r="C29" s="22">
        <v>188.46083149835508</v>
      </c>
      <c r="D29" s="22">
        <v>61.29430826895042</v>
      </c>
      <c r="E29" s="23">
        <v>61.57803365090783</v>
      </c>
      <c r="G29" s="19"/>
    </row>
    <row r="30" spans="1:7" ht="12.75">
      <c r="A30" s="24">
        <v>2005</v>
      </c>
      <c r="B30" s="22">
        <v>116.58108026090326</v>
      </c>
      <c r="C30" s="22">
        <v>193.75007033562284</v>
      </c>
      <c r="D30" s="22">
        <v>60.17085829128017</v>
      </c>
      <c r="E30" s="23">
        <v>60.34647297788967</v>
      </c>
      <c r="G30" s="19"/>
    </row>
    <row r="31" spans="1:7" ht="12.75">
      <c r="A31" s="143"/>
      <c r="B31" s="22">
        <v>114.42818863715945</v>
      </c>
      <c r="C31" s="22">
        <v>199.6441330087266</v>
      </c>
      <c r="D31" s="22">
        <v>57.31607882118816</v>
      </c>
      <c r="E31" s="23">
        <v>59.13954351833188</v>
      </c>
      <c r="G31" s="19"/>
    </row>
    <row r="32" spans="1:7" ht="12.75">
      <c r="A32" s="26"/>
      <c r="B32" s="22">
        <v>113.18750967722382</v>
      </c>
      <c r="C32" s="22">
        <v>204.74631034952742</v>
      </c>
      <c r="D32" s="22">
        <v>55.281831200766774</v>
      </c>
      <c r="E32" s="23">
        <v>57.95675264796524</v>
      </c>
      <c r="G32" s="19"/>
    </row>
    <row r="33" spans="1:7" ht="12.75">
      <c r="A33" s="26"/>
      <c r="B33" s="22">
        <v>109.59481967781912</v>
      </c>
      <c r="C33" s="22">
        <v>204.06646184933294</v>
      </c>
      <c r="D33" s="22">
        <v>53.70545394114568</v>
      </c>
      <c r="E33" s="23">
        <v>56.79761759500593</v>
      </c>
      <c r="G33" s="19"/>
    </row>
    <row r="34" spans="1:7" ht="12.75">
      <c r="A34" s="26"/>
      <c r="B34" s="22">
        <v>103.01751387609346</v>
      </c>
      <c r="C34" s="22">
        <v>195.26994499441693</v>
      </c>
      <c r="D34" s="22">
        <v>52.756461768368354</v>
      </c>
      <c r="E34" s="23">
        <v>55.66166524310581</v>
      </c>
      <c r="G34" s="19"/>
    </row>
    <row r="35" spans="1:7" ht="12.75">
      <c r="A35" s="26">
        <v>2010</v>
      </c>
      <c r="B35" s="22">
        <v>103.16730756767501</v>
      </c>
      <c r="C35" s="22">
        <v>199.00217196403318</v>
      </c>
      <c r="D35" s="22">
        <v>51.84230229724379</v>
      </c>
      <c r="E35" s="23">
        <v>54.54843193824369</v>
      </c>
      <c r="G35" s="19"/>
    </row>
    <row r="36" spans="1:7" ht="12.75">
      <c r="A36" s="24"/>
      <c r="B36" s="22">
        <v>101.1168364008465</v>
      </c>
      <c r="C36" s="22">
        <v>202.27612327552686</v>
      </c>
      <c r="D36" s="22">
        <v>49.98950680061828</v>
      </c>
      <c r="E36" s="23">
        <v>53.45746329947881</v>
      </c>
      <c r="G36" s="19"/>
    </row>
    <row r="37" spans="1:7" ht="12.75">
      <c r="A37" s="24"/>
      <c r="B37" s="107">
        <v>100.47273291267192</v>
      </c>
      <c r="C37" s="107">
        <v>203.60918652006848</v>
      </c>
      <c r="D37" s="107">
        <v>49.34587413754485</v>
      </c>
      <c r="E37" s="23">
        <v>52.38831403348923</v>
      </c>
      <c r="G37" s="19"/>
    </row>
    <row r="38" spans="1:7" ht="12.75">
      <c r="A38" s="24">
        <v>2013</v>
      </c>
      <c r="B38" s="107">
        <v>98.56693719037057</v>
      </c>
      <c r="C38" s="107">
        <v>207.1303441006231</v>
      </c>
      <c r="D38" s="107">
        <v>47.58691326389491</v>
      </c>
      <c r="E38" s="23">
        <v>51.34054775281945</v>
      </c>
      <c r="G38" s="19"/>
    </row>
    <row r="39" spans="1:7" ht="12.75">
      <c r="A39" s="24"/>
      <c r="B39" s="142"/>
      <c r="C39" s="144"/>
      <c r="D39" s="144"/>
      <c r="E39" s="23"/>
      <c r="G39" s="19"/>
    </row>
    <row r="40" spans="1:7" ht="12.75">
      <c r="A40" s="145" t="s">
        <v>182</v>
      </c>
      <c r="B40" s="144"/>
      <c r="C40" s="144"/>
      <c r="D40" s="144"/>
      <c r="E40" s="23"/>
      <c r="G40" s="19"/>
    </row>
    <row r="41" spans="1:7" ht="12.75">
      <c r="A41" s="24"/>
      <c r="B41" s="142"/>
      <c r="C41" s="142"/>
      <c r="D41" s="142"/>
      <c r="E41" s="23"/>
      <c r="G41" s="19"/>
    </row>
    <row r="42" spans="1:7" ht="12.75">
      <c r="A42" s="13" t="s">
        <v>22</v>
      </c>
      <c r="B42" s="142"/>
      <c r="C42" s="142"/>
      <c r="D42" s="142"/>
      <c r="E42" s="23"/>
      <c r="G42" s="19"/>
    </row>
    <row r="43" spans="1:7" ht="12.75">
      <c r="A43" s="26"/>
      <c r="B43" s="142"/>
      <c r="C43" s="142"/>
      <c r="D43" s="142"/>
      <c r="E43" s="23"/>
      <c r="G43" s="19"/>
    </row>
    <row r="44" spans="1:7" ht="12.75">
      <c r="A44" s="26"/>
      <c r="B44" s="142"/>
      <c r="C44" s="142"/>
      <c r="D44" s="142"/>
      <c r="E44" s="23"/>
      <c r="G44" s="19"/>
    </row>
    <row r="45" spans="1:5" ht="12.75">
      <c r="A45" s="26"/>
      <c r="B45" s="142"/>
      <c r="C45" s="142"/>
      <c r="D45" s="142"/>
      <c r="E45" s="23"/>
    </row>
    <row r="46" spans="1:5" ht="12.75">
      <c r="A46" s="26"/>
      <c r="B46" s="142"/>
      <c r="C46" s="142"/>
      <c r="D46" s="142"/>
      <c r="E46" s="142"/>
    </row>
    <row r="48" ht="12.75">
      <c r="A48" s="141" t="s">
        <v>182</v>
      </c>
    </row>
    <row r="49" spans="1:4" ht="12.75">
      <c r="A49" s="141" t="s">
        <v>181</v>
      </c>
      <c r="B49" s="141" t="s">
        <v>180</v>
      </c>
      <c r="D49" s="15">
        <f>(D45/D5)^(1/39)-1</f>
        <v>-1</v>
      </c>
    </row>
    <row r="50" ht="12.75">
      <c r="B50" s="141" t="s">
        <v>179</v>
      </c>
    </row>
    <row r="52" spans="2:5" ht="12.75">
      <c r="B52" s="141" t="s">
        <v>178</v>
      </c>
      <c r="C52" s="141"/>
      <c r="D52" s="141"/>
      <c r="E52" s="141"/>
    </row>
    <row r="53" spans="2:5" ht="12.75">
      <c r="B53" s="141"/>
      <c r="C53" s="141"/>
      <c r="D53" s="141"/>
      <c r="E53" s="141"/>
    </row>
    <row r="54" spans="2:5" ht="12.75">
      <c r="B54" s="141" t="s">
        <v>177</v>
      </c>
      <c r="C54" s="141"/>
      <c r="D54" s="141"/>
      <c r="E54" s="141"/>
    </row>
    <row r="55" spans="2:5" ht="12.75">
      <c r="B55" s="141" t="s">
        <v>176</v>
      </c>
      <c r="C55" s="141"/>
      <c r="D55" s="141"/>
      <c r="E55" s="141"/>
    </row>
    <row r="56" spans="2:5" ht="12.75">
      <c r="B56" s="141"/>
      <c r="C56" s="141"/>
      <c r="D56" s="141"/>
      <c r="E56" s="141"/>
    </row>
    <row r="59" spans="2:4" ht="12.75">
      <c r="B59" s="15">
        <v>100</v>
      </c>
      <c r="C59" s="15">
        <v>100</v>
      </c>
      <c r="D59" s="15">
        <v>100</v>
      </c>
    </row>
    <row r="60" spans="2:4" ht="12.75">
      <c r="B60" s="15">
        <v>98.9617744218971</v>
      </c>
      <c r="C60" s="15">
        <v>102.09348425186275</v>
      </c>
      <c r="D60" s="15">
        <v>96.93250763952793</v>
      </c>
    </row>
    <row r="61" spans="2:4" ht="12.75">
      <c r="B61" s="15">
        <v>100.33034450212364</v>
      </c>
      <c r="C61" s="15">
        <v>105.82633625035143</v>
      </c>
      <c r="D61" s="15">
        <v>94.80659357305348</v>
      </c>
    </row>
    <row r="62" spans="2:4" ht="12.75">
      <c r="B62" s="15">
        <v>105.28551203397829</v>
      </c>
      <c r="C62" s="15">
        <v>113.44120391012935</v>
      </c>
      <c r="D62" s="15">
        <v>92.81064410898514</v>
      </c>
    </row>
    <row r="63" spans="2:4" ht="12.75">
      <c r="B63" s="15">
        <v>100.23596035865974</v>
      </c>
      <c r="C63" s="15">
        <v>111.9517160983943</v>
      </c>
      <c r="D63" s="15">
        <v>89.53499227342117</v>
      </c>
    </row>
    <row r="64" spans="2:4" ht="12.75">
      <c r="B64" s="15">
        <v>97.215667767815</v>
      </c>
      <c r="C64" s="15">
        <v>111.25675310280114</v>
      </c>
      <c r="D64" s="15">
        <v>87.37956578508796</v>
      </c>
    </row>
    <row r="65" spans="2:4" ht="12.75">
      <c r="B65" s="15">
        <v>98.58423784804154</v>
      </c>
      <c r="C65" s="15">
        <v>114.19114078865138</v>
      </c>
      <c r="D65" s="15">
        <v>86.33264994742841</v>
      </c>
    </row>
    <row r="66" spans="2:4" ht="12.75">
      <c r="B66" s="15">
        <v>100.56630486078338</v>
      </c>
      <c r="C66" s="15">
        <v>116.90903523521482</v>
      </c>
      <c r="D66" s="15">
        <v>86.02098602426175</v>
      </c>
    </row>
    <row r="67" spans="2:4" ht="12.75">
      <c r="B67" s="15">
        <v>100.84945729117507</v>
      </c>
      <c r="C67" s="15">
        <v>120.69005653177473</v>
      </c>
      <c r="D67" s="15">
        <v>83.5607010131973</v>
      </c>
    </row>
    <row r="68" spans="2:4" ht="12.75">
      <c r="B68" s="15">
        <v>103.82255781028786</v>
      </c>
      <c r="C68" s="15">
        <v>123.93065053621919</v>
      </c>
      <c r="D68" s="15">
        <v>83.77472187959292</v>
      </c>
    </row>
    <row r="69" spans="2:4" ht="12.75">
      <c r="B69" s="15">
        <v>97.31005191127889</v>
      </c>
      <c r="C69" s="15">
        <v>121.41044718657277</v>
      </c>
      <c r="D69" s="15">
        <v>80.14965282332044</v>
      </c>
    </row>
    <row r="70" spans="2:4" ht="12.75">
      <c r="B70" s="15">
        <v>93.77064653138272</v>
      </c>
      <c r="C70" s="15">
        <v>119.93349413641761</v>
      </c>
      <c r="D70" s="15">
        <v>78.18553708167951</v>
      </c>
    </row>
    <row r="71" spans="2:4" ht="12.75">
      <c r="B71" s="15">
        <v>92.63803680981594</v>
      </c>
      <c r="C71" s="15">
        <v>122.57510560536633</v>
      </c>
      <c r="D71" s="15">
        <v>75.57655068074465</v>
      </c>
    </row>
    <row r="72" spans="2:4" ht="12.75">
      <c r="B72" s="15">
        <v>93.20434167059933</v>
      </c>
      <c r="C72" s="15">
        <v>127.09943826361321</v>
      </c>
      <c r="D72" s="15">
        <v>73.33182816849823</v>
      </c>
    </row>
    <row r="73" spans="2:4" ht="12.75">
      <c r="B73" s="15">
        <v>92.82680509674374</v>
      </c>
      <c r="C73" s="15">
        <v>130.52035376678538</v>
      </c>
      <c r="D73" s="15">
        <v>71.12055891497756</v>
      </c>
    </row>
    <row r="74" spans="2:4" ht="12.75">
      <c r="B74" s="15">
        <v>95.84709768758847</v>
      </c>
      <c r="C74" s="15">
        <v>135.25007744691976</v>
      </c>
      <c r="D74" s="15">
        <v>70.86657508584763</v>
      </c>
    </row>
    <row r="75" spans="2:4" ht="12.75">
      <c r="B75" s="15">
        <v>97.5932043416706</v>
      </c>
      <c r="C75" s="15">
        <v>140.6794198912341</v>
      </c>
      <c r="D75" s="15">
        <v>69.37276569460161</v>
      </c>
    </row>
    <row r="76" spans="2:4" ht="12.75">
      <c r="B76" s="15">
        <v>99.10335063709297</v>
      </c>
      <c r="C76" s="15">
        <v>147.0973968881559</v>
      </c>
      <c r="D76" s="15">
        <v>67.37260667668052</v>
      </c>
    </row>
    <row r="77" spans="2:4" ht="12.75">
      <c r="B77" s="15">
        <v>102.73714016045304</v>
      </c>
      <c r="C77" s="15">
        <v>154.4993526690984</v>
      </c>
      <c r="D77" s="15">
        <v>66.49680945944934</v>
      </c>
    </row>
    <row r="78" spans="2:4" ht="12.75">
      <c r="B78" s="15">
        <v>102.784332232185</v>
      </c>
      <c r="C78" s="15">
        <v>158.02412762536105</v>
      </c>
      <c r="D78" s="15">
        <v>65.0434422747538</v>
      </c>
    </row>
    <row r="79" spans="2:4" ht="12.75">
      <c r="B79" s="15">
        <v>104.57763095799906</v>
      </c>
      <c r="C79" s="15">
        <v>159.2555784165731</v>
      </c>
      <c r="D79" s="15">
        <v>65.66654179262086</v>
      </c>
    </row>
    <row r="80" spans="2:4" ht="12.75">
      <c r="B80" s="15">
        <v>104.48324681453516</v>
      </c>
      <c r="C80" s="15">
        <v>157.03800002506952</v>
      </c>
      <c r="D80" s="15">
        <v>66.53373501818379</v>
      </c>
    </row>
    <row r="81" spans="2:4" ht="12.75">
      <c r="B81" s="15">
        <v>104.10571024067956</v>
      </c>
      <c r="C81" s="15">
        <v>157.2682815020942</v>
      </c>
      <c r="D81" s="15">
        <v>66.19625346341263</v>
      </c>
    </row>
    <row r="82" spans="2:4" ht="12.75">
      <c r="B82" s="15">
        <v>105.0023596035866</v>
      </c>
      <c r="C82" s="15">
        <v>160.76315209858768</v>
      </c>
      <c r="D82" s="15">
        <v>65.3149420329816</v>
      </c>
    </row>
    <row r="83" spans="2:4" ht="12.75">
      <c r="B83" s="15">
        <v>104.53043888626709</v>
      </c>
      <c r="C83" s="15">
        <v>167.64419900187482</v>
      </c>
      <c r="D83" s="15">
        <v>62.35255350833708</v>
      </c>
    </row>
    <row r="84" spans="2:4" ht="12.75">
      <c r="B84" s="15">
        <v>105.51293892437177</v>
      </c>
      <c r="C84" s="15">
        <v>172.76124681482753</v>
      </c>
      <c r="D84" s="15">
        <v>61.07442546849919</v>
      </c>
    </row>
    <row r="85" spans="2:4" ht="12.75">
      <c r="B85" s="15">
        <v>107.15252506883819</v>
      </c>
      <c r="C85" s="15">
        <v>177.7459633591012</v>
      </c>
      <c r="D85" s="15">
        <v>60.28408355601152</v>
      </c>
    </row>
    <row r="86" spans="2:4" ht="12.75">
      <c r="B86" s="15">
        <v>108.16525632370282</v>
      </c>
      <c r="C86" s="15">
        <v>183.62476654006556</v>
      </c>
      <c r="D86" s="15">
        <v>58.90559229116948</v>
      </c>
    </row>
    <row r="87" spans="2:4" ht="12.75">
      <c r="B87" s="15">
        <v>111.76067359181008</v>
      </c>
      <c r="C87" s="15">
        <v>190.24777642282973</v>
      </c>
      <c r="D87" s="15">
        <v>58.744798858210885</v>
      </c>
    </row>
    <row r="88" spans="2:4" ht="12.75">
      <c r="B88" s="15">
        <v>112.32024544976547</v>
      </c>
      <c r="C88" s="15">
        <v>196.85431204751748</v>
      </c>
      <c r="D88" s="15">
        <v>57.05754894647832</v>
      </c>
    </row>
    <row r="89" spans="2:4" ht="12.75">
      <c r="B89" s="15">
        <v>113.09131847248916</v>
      </c>
      <c r="C89" s="15">
        <v>204.56229507903168</v>
      </c>
      <c r="D89" s="15">
        <v>55.2845373722449</v>
      </c>
    </row>
    <row r="90" spans="2:4" ht="12.75">
      <c r="B90" s="15">
        <v>113.48475345910165</v>
      </c>
      <c r="C90" s="15">
        <v>209.59715066962485</v>
      </c>
      <c r="D90" s="15">
        <v>54.14422528957978</v>
      </c>
    </row>
    <row r="91" spans="2:4" ht="12.75">
      <c r="B91" s="15">
        <v>111.98668479393181</v>
      </c>
      <c r="C91" s="15">
        <v>213.99255435162155</v>
      </c>
      <c r="D91" s="15">
        <v>52.332047315029975</v>
      </c>
    </row>
    <row r="92" spans="2:4" ht="12.75">
      <c r="B92" s="15">
        <v>112.08816445453121</v>
      </c>
      <c r="C92" s="15">
        <v>220.0020771890618</v>
      </c>
      <c r="D92" s="15">
        <v>50.94868461546693</v>
      </c>
    </row>
    <row r="93" spans="2:4" ht="12.75">
      <c r="B93" s="15">
        <v>113.37615273363481</v>
      </c>
      <c r="C93" s="15">
        <v>226.49454648337266</v>
      </c>
      <c r="D93" s="15">
        <v>50.05690180799031</v>
      </c>
    </row>
    <row r="94" spans="2:4" ht="12.75">
      <c r="B94" s="15">
        <v>113.29235835580921</v>
      </c>
      <c r="C94" s="15">
        <v>231.41587294765662</v>
      </c>
      <c r="D94" s="15">
        <v>48.956174402710275</v>
      </c>
    </row>
    <row r="95" spans="2:4" ht="12.75">
      <c r="B95" s="15">
        <v>111.74282025249325</v>
      </c>
      <c r="C95" s="15">
        <v>237.867335664799</v>
      </c>
      <c r="D95" s="15">
        <v>46.976950382948104</v>
      </c>
    </row>
    <row r="96" spans="2:4" ht="12.75">
      <c r="B96" s="15">
        <v>109.71220350361712</v>
      </c>
      <c r="C96" s="15">
        <v>244.25397575777112</v>
      </c>
      <c r="D96" s="15">
        <v>44.91726415639584</v>
      </c>
    </row>
    <row r="97" spans="2:4" ht="12.75">
      <c r="B97" s="15">
        <v>106.80724673245412</v>
      </c>
      <c r="C97" s="15">
        <v>244.094605217684</v>
      </c>
      <c r="D97" s="15">
        <v>43.756496231124494</v>
      </c>
    </row>
    <row r="98" spans="2:4" ht="12.75">
      <c r="B98" s="15">
        <v>100.3335236755148</v>
      </c>
      <c r="C98" s="15">
        <v>232.14199377917691</v>
      </c>
      <c r="D98" s="15">
        <v>43.220755556599634</v>
      </c>
    </row>
  </sheetData>
  <sheetProtection/>
  <hyperlinks>
    <hyperlink ref="A42" location="Title!A1" display="Return to Title page"/>
  </hyperlink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1.140625" style="15" customWidth="1"/>
    <col min="3" max="3" width="10.8515625" style="15" bestFit="1" customWidth="1"/>
    <col min="4" max="4" width="11.140625" style="15" bestFit="1" customWidth="1"/>
    <col min="5" max="5" width="10.140625" style="15" bestFit="1" customWidth="1"/>
    <col min="6" max="6" width="1.421875" style="15" customWidth="1"/>
    <col min="7" max="7" width="9.140625" style="15" customWidth="1"/>
    <col min="8" max="8" width="9.28125" style="15" bestFit="1" customWidth="1"/>
    <col min="9" max="9" width="10.8515625" style="15" bestFit="1" customWidth="1"/>
    <col min="10" max="10" width="9.57421875" style="15" bestFit="1" customWidth="1"/>
    <col min="11" max="11" width="10.140625" style="15" bestFit="1" customWidth="1"/>
    <col min="12" max="12" width="2.140625" style="15" customWidth="1"/>
    <col min="13" max="13" width="9.140625" style="15" customWidth="1"/>
    <col min="14" max="14" width="10.8515625" style="15" bestFit="1" customWidth="1"/>
    <col min="15" max="15" width="9.140625" style="15" customWidth="1"/>
    <col min="16" max="16" width="9.57421875" style="15" bestFit="1" customWidth="1"/>
    <col min="17" max="17" width="3.57421875" style="15" customWidth="1"/>
    <col min="18" max="16384" width="9.140625" style="15" customWidth="1"/>
  </cols>
  <sheetData>
    <row r="1" ht="15.75">
      <c r="A1" s="168" t="s">
        <v>201</v>
      </c>
    </row>
    <row r="2" ht="16.5" thickBot="1">
      <c r="A2" s="168" t="s">
        <v>200</v>
      </c>
    </row>
    <row r="3" spans="1:16" ht="12.75">
      <c r="A3" s="167"/>
      <c r="B3" s="166" t="s">
        <v>199</v>
      </c>
      <c r="C3" s="165"/>
      <c r="D3" s="165"/>
      <c r="E3" s="164"/>
      <c r="G3" s="163"/>
      <c r="H3" s="162" t="s">
        <v>198</v>
      </c>
      <c r="I3" s="161"/>
      <c r="J3" s="161"/>
      <c r="K3" s="160"/>
      <c r="M3" s="370" t="s">
        <v>197</v>
      </c>
      <c r="N3" s="371"/>
      <c r="O3" s="371"/>
      <c r="P3" s="372"/>
    </row>
    <row r="4" spans="1:16" ht="15" thickBot="1">
      <c r="A4" s="159"/>
      <c r="B4" s="156" t="s">
        <v>79</v>
      </c>
      <c r="C4" s="156" t="s">
        <v>196</v>
      </c>
      <c r="D4" s="156" t="s">
        <v>48</v>
      </c>
      <c r="E4" s="155" t="s">
        <v>195</v>
      </c>
      <c r="G4" s="158"/>
      <c r="H4" s="156" t="s">
        <v>79</v>
      </c>
      <c r="I4" s="156" t="s">
        <v>196</v>
      </c>
      <c r="J4" s="156" t="s">
        <v>48</v>
      </c>
      <c r="K4" s="155" t="s">
        <v>195</v>
      </c>
      <c r="M4" s="157" t="s">
        <v>79</v>
      </c>
      <c r="N4" s="156" t="s">
        <v>196</v>
      </c>
      <c r="O4" s="156" t="s">
        <v>48</v>
      </c>
      <c r="P4" s="155" t="s">
        <v>195</v>
      </c>
    </row>
    <row r="5" spans="1:17" ht="12.75">
      <c r="A5" s="152">
        <v>1980</v>
      </c>
      <c r="B5" s="151">
        <v>39841</v>
      </c>
      <c r="C5" s="151">
        <v>18721</v>
      </c>
      <c r="D5" s="151">
        <v>35541</v>
      </c>
      <c r="E5" s="151">
        <v>48291</v>
      </c>
      <c r="G5" s="150">
        <v>1980</v>
      </c>
      <c r="H5" s="96">
        <f aca="true" t="shared" si="0" ref="H5:H38">B5/1000</f>
        <v>39.841</v>
      </c>
      <c r="I5" s="96">
        <f aca="true" t="shared" si="1" ref="I5:I38">C5/1000</f>
        <v>18.721</v>
      </c>
      <c r="J5" s="96">
        <f aca="true" t="shared" si="2" ref="J5:J38">D5/1000</f>
        <v>35.541</v>
      </c>
      <c r="K5" s="96">
        <f aca="true" t="shared" si="3" ref="K5:K38">E5/1000</f>
        <v>48.291</v>
      </c>
      <c r="M5" s="149">
        <f aca="true" t="shared" si="4" ref="M5:M38">H5*100/(SUM($H5:$K5))</f>
        <v>27.97940924477155</v>
      </c>
      <c r="N5" s="149">
        <f aca="true" t="shared" si="5" ref="N5:N38">I5*100/(SUM($H5:$K5))</f>
        <v>13.147323623186368</v>
      </c>
      <c r="O5" s="149">
        <f aca="true" t="shared" si="6" ref="O5:O38">J5*100/(SUM($H5:$K5))</f>
        <v>24.959619085073804</v>
      </c>
      <c r="P5" s="149">
        <f aca="true" t="shared" si="7" ref="P5:P38">K5*100/(SUM($H5:$K5))</f>
        <v>33.91364804696827</v>
      </c>
      <c r="Q5" s="19"/>
    </row>
    <row r="6" spans="1:17" ht="12.75">
      <c r="A6" s="152"/>
      <c r="B6" s="151">
        <v>39674</v>
      </c>
      <c r="C6" s="151">
        <v>18592</v>
      </c>
      <c r="D6" s="151">
        <v>34304</v>
      </c>
      <c r="E6" s="151">
        <v>45776</v>
      </c>
      <c r="G6" s="150"/>
      <c r="H6" s="96">
        <f t="shared" si="0"/>
        <v>39.674</v>
      </c>
      <c r="I6" s="96">
        <f t="shared" si="1"/>
        <v>18.592</v>
      </c>
      <c r="J6" s="96">
        <f t="shared" si="2"/>
        <v>34.304</v>
      </c>
      <c r="K6" s="96">
        <f t="shared" si="3"/>
        <v>45.776</v>
      </c>
      <c r="M6" s="149">
        <f t="shared" si="4"/>
        <v>28.6773741199601</v>
      </c>
      <c r="N6" s="149">
        <f t="shared" si="5"/>
        <v>13.43876946207335</v>
      </c>
      <c r="O6" s="149">
        <f t="shared" si="6"/>
        <v>24.795801830193863</v>
      </c>
      <c r="P6" s="149">
        <f t="shared" si="7"/>
        <v>33.08805458777269</v>
      </c>
      <c r="Q6" s="19"/>
    </row>
    <row r="7" spans="1:17" ht="12.75">
      <c r="A7" s="152"/>
      <c r="B7" s="151">
        <v>39218</v>
      </c>
      <c r="C7" s="151">
        <v>18464</v>
      </c>
      <c r="D7" s="151">
        <v>35037</v>
      </c>
      <c r="E7" s="151">
        <v>44007</v>
      </c>
      <c r="G7" s="150"/>
      <c r="H7" s="96">
        <f t="shared" si="0"/>
        <v>39.218</v>
      </c>
      <c r="I7" s="96">
        <f t="shared" si="1"/>
        <v>18.464</v>
      </c>
      <c r="J7" s="96">
        <f t="shared" si="2"/>
        <v>35.037</v>
      </c>
      <c r="K7" s="96">
        <f t="shared" si="3"/>
        <v>44.007</v>
      </c>
      <c r="M7" s="149">
        <f t="shared" si="4"/>
        <v>28.683644661585948</v>
      </c>
      <c r="N7" s="149">
        <f t="shared" si="5"/>
        <v>13.504381024823369</v>
      </c>
      <c r="O7" s="149">
        <f t="shared" si="6"/>
        <v>25.625703962669864</v>
      </c>
      <c r="P7" s="149">
        <f t="shared" si="7"/>
        <v>32.18627035092082</v>
      </c>
      <c r="Q7" s="19"/>
    </row>
    <row r="8" spans="1:17" ht="12.75">
      <c r="A8" s="152"/>
      <c r="B8" s="151">
        <v>39014</v>
      </c>
      <c r="C8" s="151">
        <v>18847</v>
      </c>
      <c r="D8" s="151">
        <v>36059</v>
      </c>
      <c r="E8" s="151">
        <v>42191</v>
      </c>
      <c r="G8" s="150"/>
      <c r="H8" s="96">
        <f t="shared" si="0"/>
        <v>39.014</v>
      </c>
      <c r="I8" s="96">
        <f t="shared" si="1"/>
        <v>18.847</v>
      </c>
      <c r="J8" s="96">
        <f t="shared" si="2"/>
        <v>36.059</v>
      </c>
      <c r="K8" s="96">
        <f t="shared" si="3"/>
        <v>42.191</v>
      </c>
      <c r="M8" s="149">
        <f t="shared" si="4"/>
        <v>28.663370337445176</v>
      </c>
      <c r="N8" s="149">
        <f t="shared" si="5"/>
        <v>13.846786813703522</v>
      </c>
      <c r="O8" s="149">
        <f t="shared" si="6"/>
        <v>26.492348157018903</v>
      </c>
      <c r="P8" s="149">
        <f t="shared" si="7"/>
        <v>30.997494691832408</v>
      </c>
      <c r="Q8" s="19"/>
    </row>
    <row r="9" spans="1:17" ht="12.75">
      <c r="A9" s="152"/>
      <c r="B9" s="151">
        <v>37896</v>
      </c>
      <c r="C9" s="151">
        <v>18938</v>
      </c>
      <c r="D9" s="151">
        <v>37782</v>
      </c>
      <c r="E9" s="151">
        <v>41138</v>
      </c>
      <c r="G9" s="150"/>
      <c r="H9" s="96">
        <f t="shared" si="0"/>
        <v>37.896</v>
      </c>
      <c r="I9" s="96">
        <f t="shared" si="1"/>
        <v>18.938</v>
      </c>
      <c r="J9" s="96">
        <f t="shared" si="2"/>
        <v>37.782</v>
      </c>
      <c r="K9" s="96">
        <f t="shared" si="3"/>
        <v>41.138</v>
      </c>
      <c r="M9" s="149">
        <f t="shared" si="4"/>
        <v>27.91519955213106</v>
      </c>
      <c r="N9" s="149">
        <f t="shared" si="5"/>
        <v>13.950233510614789</v>
      </c>
      <c r="O9" s="149">
        <f t="shared" si="6"/>
        <v>27.831224125992605</v>
      </c>
      <c r="P9" s="149">
        <f t="shared" si="7"/>
        <v>30.30334281126155</v>
      </c>
      <c r="Q9" s="19"/>
    </row>
    <row r="10" spans="1:17" ht="12.75">
      <c r="A10" s="152">
        <v>1985</v>
      </c>
      <c r="B10" s="151">
        <v>42062</v>
      </c>
      <c r="C10" s="151">
        <v>19603</v>
      </c>
      <c r="D10" s="151">
        <v>38500</v>
      </c>
      <c r="E10" s="151">
        <v>41702</v>
      </c>
      <c r="G10" s="150">
        <v>1985</v>
      </c>
      <c r="H10" s="96">
        <f t="shared" si="0"/>
        <v>42.062</v>
      </c>
      <c r="I10" s="96">
        <f t="shared" si="1"/>
        <v>19.603</v>
      </c>
      <c r="J10" s="96">
        <f t="shared" si="2"/>
        <v>38.5</v>
      </c>
      <c r="K10" s="96">
        <f t="shared" si="3"/>
        <v>41.702</v>
      </c>
      <c r="M10" s="149">
        <f t="shared" si="4"/>
        <v>29.648896501652956</v>
      </c>
      <c r="N10" s="149">
        <f t="shared" si="5"/>
        <v>13.817871668534616</v>
      </c>
      <c r="O10" s="149">
        <f t="shared" si="6"/>
        <v>27.13809413041793</v>
      </c>
      <c r="P10" s="149">
        <f t="shared" si="7"/>
        <v>29.395137699394503</v>
      </c>
      <c r="Q10" s="19"/>
    </row>
    <row r="11" spans="1:17" ht="12.75">
      <c r="A11" s="152"/>
      <c r="B11" s="151">
        <v>43700</v>
      </c>
      <c r="C11" s="151">
        <v>20135</v>
      </c>
      <c r="D11" s="151">
        <v>40954</v>
      </c>
      <c r="E11" s="151">
        <v>40931</v>
      </c>
      <c r="G11" s="150"/>
      <c r="H11" s="96">
        <f t="shared" si="0"/>
        <v>43.7</v>
      </c>
      <c r="I11" s="96">
        <f t="shared" si="1"/>
        <v>20.135</v>
      </c>
      <c r="J11" s="96">
        <f t="shared" si="2"/>
        <v>40.954</v>
      </c>
      <c r="K11" s="96">
        <f t="shared" si="3"/>
        <v>40.931</v>
      </c>
      <c r="M11" s="149">
        <f t="shared" si="4"/>
        <v>29.98902003842986</v>
      </c>
      <c r="N11" s="149">
        <f t="shared" si="5"/>
        <v>13.817595388416139</v>
      </c>
      <c r="O11" s="149">
        <f t="shared" si="6"/>
        <v>28.104584133955527</v>
      </c>
      <c r="P11" s="149">
        <f t="shared" si="7"/>
        <v>28.088800439198458</v>
      </c>
      <c r="Q11" s="19"/>
    </row>
    <row r="12" spans="1:17" ht="12.75">
      <c r="A12" s="152"/>
      <c r="B12" s="151">
        <v>43460</v>
      </c>
      <c r="C12" s="151">
        <v>19790</v>
      </c>
      <c r="D12" s="151">
        <v>42672</v>
      </c>
      <c r="E12" s="151">
        <v>40211</v>
      </c>
      <c r="G12" s="150"/>
      <c r="H12" s="96">
        <f t="shared" si="0"/>
        <v>43.46</v>
      </c>
      <c r="I12" s="96">
        <f t="shared" si="1"/>
        <v>19.79</v>
      </c>
      <c r="J12" s="96">
        <f t="shared" si="2"/>
        <v>42.672</v>
      </c>
      <c r="K12" s="96">
        <f t="shared" si="3"/>
        <v>40.211</v>
      </c>
      <c r="M12" s="149">
        <f t="shared" si="4"/>
        <v>29.74003134131237</v>
      </c>
      <c r="N12" s="149">
        <f t="shared" si="5"/>
        <v>13.542457897942286</v>
      </c>
      <c r="O12" s="149">
        <f t="shared" si="6"/>
        <v>29.20079653466363</v>
      </c>
      <c r="P12" s="149">
        <f t="shared" si="7"/>
        <v>27.516714226081724</v>
      </c>
      <c r="Q12" s="19"/>
    </row>
    <row r="13" spans="1:17" ht="12.75">
      <c r="A13" s="152"/>
      <c r="B13" s="151">
        <v>42367</v>
      </c>
      <c r="C13" s="151">
        <v>20050</v>
      </c>
      <c r="D13" s="151">
        <v>45345</v>
      </c>
      <c r="E13" s="151">
        <v>40807</v>
      </c>
      <c r="G13" s="150"/>
      <c r="H13" s="96">
        <f t="shared" si="0"/>
        <v>42.367</v>
      </c>
      <c r="I13" s="96">
        <f t="shared" si="1"/>
        <v>20.05</v>
      </c>
      <c r="J13" s="96">
        <f t="shared" si="2"/>
        <v>45.345</v>
      </c>
      <c r="K13" s="96">
        <f t="shared" si="3"/>
        <v>40.807</v>
      </c>
      <c r="M13" s="149">
        <f t="shared" si="4"/>
        <v>28.516716138629185</v>
      </c>
      <c r="N13" s="149">
        <f t="shared" si="5"/>
        <v>13.495412905787882</v>
      </c>
      <c r="O13" s="149">
        <f t="shared" si="6"/>
        <v>30.521171980695836</v>
      </c>
      <c r="P13" s="149">
        <f t="shared" si="7"/>
        <v>27.466698974887088</v>
      </c>
      <c r="Q13" s="19"/>
    </row>
    <row r="14" spans="1:17" ht="12.75">
      <c r="A14" s="152"/>
      <c r="B14" s="151">
        <v>40258.1</v>
      </c>
      <c r="C14" s="151">
        <v>19075.3</v>
      </c>
      <c r="D14" s="151">
        <v>47442</v>
      </c>
      <c r="E14" s="151">
        <v>39404.8</v>
      </c>
      <c r="G14" s="150"/>
      <c r="H14" s="96">
        <f t="shared" si="0"/>
        <v>40.2581</v>
      </c>
      <c r="I14" s="96">
        <f t="shared" si="1"/>
        <v>19.0753</v>
      </c>
      <c r="J14" s="96">
        <f t="shared" si="2"/>
        <v>47.442</v>
      </c>
      <c r="K14" s="96">
        <f t="shared" si="3"/>
        <v>39.4048</v>
      </c>
      <c r="M14" s="149">
        <f t="shared" si="4"/>
        <v>27.540049883636772</v>
      </c>
      <c r="N14" s="149">
        <f t="shared" si="5"/>
        <v>13.049168081586972</v>
      </c>
      <c r="O14" s="149">
        <f t="shared" si="6"/>
        <v>32.454463737222966</v>
      </c>
      <c r="P14" s="149">
        <f t="shared" si="7"/>
        <v>26.956318297553295</v>
      </c>
      <c r="Q14" s="19"/>
    </row>
    <row r="15" spans="1:17" ht="12.75">
      <c r="A15" s="152">
        <v>1990</v>
      </c>
      <c r="B15" s="151">
        <v>40755.5</v>
      </c>
      <c r="C15" s="151">
        <v>19217.6</v>
      </c>
      <c r="D15" s="151">
        <v>48635</v>
      </c>
      <c r="E15" s="151">
        <v>38659.6</v>
      </c>
      <c r="G15" s="150">
        <v>1990</v>
      </c>
      <c r="H15" s="96">
        <f t="shared" si="0"/>
        <v>40.7555</v>
      </c>
      <c r="I15" s="96">
        <f t="shared" si="1"/>
        <v>19.217599999999997</v>
      </c>
      <c r="J15" s="96">
        <f t="shared" si="2"/>
        <v>48.635</v>
      </c>
      <c r="K15" s="96">
        <f t="shared" si="3"/>
        <v>38.6596</v>
      </c>
      <c r="M15" s="149">
        <f t="shared" si="4"/>
        <v>27.6744323432769</v>
      </c>
      <c r="N15" s="149">
        <f t="shared" si="5"/>
        <v>13.049433107191868</v>
      </c>
      <c r="O15" s="149">
        <f t="shared" si="6"/>
        <v>33.0248927633147</v>
      </c>
      <c r="P15" s="149">
        <f t="shared" si="7"/>
        <v>26.25124178621653</v>
      </c>
      <c r="Q15" s="19"/>
    </row>
    <row r="16" spans="1:17" ht="12.75">
      <c r="A16" s="152"/>
      <c r="B16" s="151">
        <v>44767.7</v>
      </c>
      <c r="C16" s="151">
        <v>20820.1</v>
      </c>
      <c r="D16" s="151">
        <v>47973</v>
      </c>
      <c r="E16" s="151">
        <v>38256.7</v>
      </c>
      <c r="G16" s="150"/>
      <c r="H16" s="96">
        <f t="shared" si="0"/>
        <v>44.7677</v>
      </c>
      <c r="I16" s="96">
        <f t="shared" si="1"/>
        <v>20.8201</v>
      </c>
      <c r="J16" s="96">
        <f t="shared" si="2"/>
        <v>47.973</v>
      </c>
      <c r="K16" s="96">
        <f t="shared" si="3"/>
        <v>38.256699999999995</v>
      </c>
      <c r="M16" s="149">
        <f t="shared" si="4"/>
        <v>29.487839017241093</v>
      </c>
      <c r="N16" s="149">
        <f t="shared" si="5"/>
        <v>13.71389991272416</v>
      </c>
      <c r="O16" s="149">
        <f t="shared" si="6"/>
        <v>31.599123948161445</v>
      </c>
      <c r="P16" s="149">
        <f t="shared" si="7"/>
        <v>25.1991371218733</v>
      </c>
      <c r="Q16" s="19"/>
    </row>
    <row r="17" spans="1:17" ht="12.75">
      <c r="A17" s="152"/>
      <c r="B17" s="151">
        <v>44066.3</v>
      </c>
      <c r="C17" s="151">
        <v>20959.2</v>
      </c>
      <c r="D17" s="151">
        <v>49355</v>
      </c>
      <c r="E17" s="151">
        <v>36710.6</v>
      </c>
      <c r="G17" s="150"/>
      <c r="H17" s="96">
        <f t="shared" si="0"/>
        <v>44.066300000000005</v>
      </c>
      <c r="I17" s="96">
        <f t="shared" si="1"/>
        <v>20.9592</v>
      </c>
      <c r="J17" s="96">
        <f t="shared" si="2"/>
        <v>49.355</v>
      </c>
      <c r="K17" s="96">
        <f t="shared" si="3"/>
        <v>36.7106</v>
      </c>
      <c r="M17" s="149">
        <f t="shared" si="4"/>
        <v>29.1653843277334</v>
      </c>
      <c r="N17" s="149">
        <f t="shared" si="5"/>
        <v>13.87189582973451</v>
      </c>
      <c r="O17" s="149">
        <f t="shared" si="6"/>
        <v>32.665722865211784</v>
      </c>
      <c r="P17" s="149">
        <f t="shared" si="7"/>
        <v>24.296996977320305</v>
      </c>
      <c r="Q17" s="19"/>
    </row>
    <row r="18" spans="1:17" ht="12.75">
      <c r="A18" s="152"/>
      <c r="B18" s="151">
        <v>45548.6</v>
      </c>
      <c r="C18" s="151">
        <v>20734.5</v>
      </c>
      <c r="D18" s="151">
        <v>50024</v>
      </c>
      <c r="E18" s="151">
        <v>36439.8</v>
      </c>
      <c r="G18" s="150"/>
      <c r="H18" s="96">
        <f t="shared" si="0"/>
        <v>45.5486</v>
      </c>
      <c r="I18" s="96">
        <f t="shared" si="1"/>
        <v>20.7345</v>
      </c>
      <c r="J18" s="96">
        <f t="shared" si="2"/>
        <v>50.024</v>
      </c>
      <c r="K18" s="96">
        <f t="shared" si="3"/>
        <v>36.439800000000005</v>
      </c>
      <c r="M18" s="149">
        <f t="shared" si="4"/>
        <v>29.81965591445718</v>
      </c>
      <c r="N18" s="149">
        <f t="shared" si="5"/>
        <v>13.574416240198657</v>
      </c>
      <c r="O18" s="149">
        <f t="shared" si="6"/>
        <v>32.749600810229204</v>
      </c>
      <c r="P18" s="149">
        <f t="shared" si="7"/>
        <v>23.856327035114955</v>
      </c>
      <c r="Q18" s="19"/>
    </row>
    <row r="19" spans="1:17" ht="12.75">
      <c r="A19" s="152"/>
      <c r="B19" s="151">
        <v>43946.6</v>
      </c>
      <c r="C19" s="151">
        <v>20637</v>
      </c>
      <c r="D19" s="151">
        <v>50253</v>
      </c>
      <c r="E19" s="151">
        <v>37711.3</v>
      </c>
      <c r="G19" s="150"/>
      <c r="H19" s="96">
        <f t="shared" si="0"/>
        <v>43.9466</v>
      </c>
      <c r="I19" s="96">
        <f t="shared" si="1"/>
        <v>20.637</v>
      </c>
      <c r="J19" s="96">
        <f t="shared" si="2"/>
        <v>50.253</v>
      </c>
      <c r="K19" s="96">
        <f t="shared" si="3"/>
        <v>37.7113</v>
      </c>
      <c r="M19" s="149">
        <f t="shared" si="4"/>
        <v>28.808393953636855</v>
      </c>
      <c r="N19" s="149">
        <f t="shared" si="5"/>
        <v>13.528209827863902</v>
      </c>
      <c r="O19" s="149">
        <f t="shared" si="6"/>
        <v>32.94243971893419</v>
      </c>
      <c r="P19" s="149">
        <f t="shared" si="7"/>
        <v>24.720956499565055</v>
      </c>
      <c r="Q19" s="19"/>
    </row>
    <row r="20" spans="1:17" ht="12.75">
      <c r="A20" s="152">
        <v>1995</v>
      </c>
      <c r="B20" s="151">
        <v>42690.7</v>
      </c>
      <c r="C20" s="151">
        <v>21178.8</v>
      </c>
      <c r="D20" s="151">
        <v>50238</v>
      </c>
      <c r="E20" s="151">
        <v>36276.45706792777</v>
      </c>
      <c r="G20" s="150">
        <v>1995</v>
      </c>
      <c r="H20" s="96">
        <f t="shared" si="0"/>
        <v>42.6907</v>
      </c>
      <c r="I20" s="96">
        <f t="shared" si="1"/>
        <v>21.1788</v>
      </c>
      <c r="J20" s="96">
        <f t="shared" si="2"/>
        <v>50.238</v>
      </c>
      <c r="K20" s="96">
        <f t="shared" si="3"/>
        <v>36.276457067927765</v>
      </c>
      <c r="M20" s="149">
        <f t="shared" si="4"/>
        <v>28.387802018480464</v>
      </c>
      <c r="N20" s="149">
        <f t="shared" si="5"/>
        <v>14.083151163813058</v>
      </c>
      <c r="O20" s="149">
        <f t="shared" si="6"/>
        <v>33.40648894968744</v>
      </c>
      <c r="P20" s="149">
        <f t="shared" si="7"/>
        <v>24.122557868019026</v>
      </c>
      <c r="Q20" s="19"/>
    </row>
    <row r="21" spans="1:17" ht="12.75">
      <c r="A21" s="152"/>
      <c r="B21" s="151">
        <v>48119.884822210006</v>
      </c>
      <c r="C21" s="151">
        <v>22107.76030642246</v>
      </c>
      <c r="D21" s="151">
        <v>52321.37919752126</v>
      </c>
      <c r="E21" s="151">
        <v>34470.202969592305</v>
      </c>
      <c r="G21" s="150"/>
      <c r="H21" s="96">
        <f t="shared" si="0"/>
        <v>48.119884822210004</v>
      </c>
      <c r="I21" s="96">
        <f t="shared" si="1"/>
        <v>22.10776030642246</v>
      </c>
      <c r="J21" s="96">
        <f t="shared" si="2"/>
        <v>52.32137919752126</v>
      </c>
      <c r="K21" s="96">
        <f t="shared" si="3"/>
        <v>34.47020296959231</v>
      </c>
      <c r="M21" s="149">
        <f t="shared" si="4"/>
        <v>30.645855065619518</v>
      </c>
      <c r="N21" s="149">
        <f t="shared" si="5"/>
        <v>14.079651700732454</v>
      </c>
      <c r="O21" s="149">
        <f t="shared" si="6"/>
        <v>33.321638437930815</v>
      </c>
      <c r="P21" s="149">
        <f t="shared" si="7"/>
        <v>21.952854795717222</v>
      </c>
      <c r="Q21" s="19"/>
    </row>
    <row r="22" spans="1:17" ht="12.75">
      <c r="A22" s="152"/>
      <c r="B22" s="151">
        <v>44775.38917440739</v>
      </c>
      <c r="C22" s="151">
        <v>21466.985460859127</v>
      </c>
      <c r="D22" s="151">
        <v>53082.53050643056</v>
      </c>
      <c r="E22" s="151">
        <v>34577.48016981717</v>
      </c>
      <c r="G22" s="150"/>
      <c r="H22" s="96">
        <f t="shared" si="0"/>
        <v>44.775389174407394</v>
      </c>
      <c r="I22" s="96">
        <f t="shared" si="1"/>
        <v>21.466985460859128</v>
      </c>
      <c r="J22" s="96">
        <f t="shared" si="2"/>
        <v>53.08253050643056</v>
      </c>
      <c r="K22" s="96">
        <f t="shared" si="3"/>
        <v>34.57748016981717</v>
      </c>
      <c r="M22" s="149">
        <f t="shared" si="4"/>
        <v>29.09336920527736</v>
      </c>
      <c r="N22" s="149">
        <f t="shared" si="5"/>
        <v>13.948442330772028</v>
      </c>
      <c r="O22" s="149">
        <f t="shared" si="6"/>
        <v>34.49103819865174</v>
      </c>
      <c r="P22" s="149">
        <f t="shared" si="7"/>
        <v>22.467150265298876</v>
      </c>
      <c r="Q22" s="19"/>
    </row>
    <row r="23" spans="1:17" ht="12.75">
      <c r="A23" s="152"/>
      <c r="B23" s="151">
        <v>46125.89328913811</v>
      </c>
      <c r="C23" s="151">
        <v>21511.116280644594</v>
      </c>
      <c r="D23" s="151">
        <v>53771.98647377509</v>
      </c>
      <c r="E23" s="151">
        <v>34512.154836337075</v>
      </c>
      <c r="G23" s="150"/>
      <c r="H23" s="96">
        <f t="shared" si="0"/>
        <v>46.12589328913811</v>
      </c>
      <c r="I23" s="96">
        <f t="shared" si="1"/>
        <v>21.511116280644593</v>
      </c>
      <c r="J23" s="96">
        <f t="shared" si="2"/>
        <v>53.771986473775094</v>
      </c>
      <c r="K23" s="96">
        <f t="shared" si="3"/>
        <v>34.512154836337075</v>
      </c>
      <c r="M23" s="149">
        <f t="shared" si="4"/>
        <v>29.582832751580067</v>
      </c>
      <c r="N23" s="149">
        <f t="shared" si="5"/>
        <v>13.796150271629585</v>
      </c>
      <c r="O23" s="149">
        <f t="shared" si="6"/>
        <v>34.48665313867221</v>
      </c>
      <c r="P23" s="149">
        <f t="shared" si="7"/>
        <v>22.13436383811814</v>
      </c>
      <c r="Q23" s="19"/>
    </row>
    <row r="24" spans="1:17" ht="12.75">
      <c r="A24" s="152"/>
      <c r="B24" s="151">
        <v>46120.82947953974</v>
      </c>
      <c r="C24" s="151">
        <v>21337.894681423357</v>
      </c>
      <c r="D24" s="151">
        <v>54853.097034458326</v>
      </c>
      <c r="E24" s="151">
        <v>34221.86582631139</v>
      </c>
      <c r="G24" s="150"/>
      <c r="H24" s="96">
        <f t="shared" si="0"/>
        <v>46.120829479539736</v>
      </c>
      <c r="I24" s="96">
        <f t="shared" si="1"/>
        <v>21.337894681423357</v>
      </c>
      <c r="J24" s="96">
        <f t="shared" si="2"/>
        <v>54.85309703445832</v>
      </c>
      <c r="K24" s="96">
        <f t="shared" si="3"/>
        <v>34.221865826311394</v>
      </c>
      <c r="M24" s="149">
        <f t="shared" si="4"/>
        <v>29.463836415695244</v>
      </c>
      <c r="N24" s="149">
        <f t="shared" si="5"/>
        <v>13.631503280479714</v>
      </c>
      <c r="O24" s="149">
        <f t="shared" si="6"/>
        <v>35.042359301766545</v>
      </c>
      <c r="P24" s="149">
        <f t="shared" si="7"/>
        <v>21.86230100205849</v>
      </c>
      <c r="Q24" s="19"/>
    </row>
    <row r="25" spans="1:17" ht="12.75">
      <c r="A25" s="152">
        <v>2000</v>
      </c>
      <c r="B25" s="151">
        <v>46851.176314595155</v>
      </c>
      <c r="C25" s="151">
        <v>21546.887392493703</v>
      </c>
      <c r="D25" s="151">
        <v>55461.11688674631</v>
      </c>
      <c r="E25" s="151">
        <v>35506.16217802622</v>
      </c>
      <c r="G25" s="150">
        <v>2000</v>
      </c>
      <c r="H25" s="96">
        <f t="shared" si="0"/>
        <v>46.85117631459516</v>
      </c>
      <c r="I25" s="96">
        <f t="shared" si="1"/>
        <v>21.546887392493705</v>
      </c>
      <c r="J25" s="96">
        <f t="shared" si="2"/>
        <v>55.46111688674631</v>
      </c>
      <c r="K25" s="96">
        <f t="shared" si="3"/>
        <v>35.50616217802622</v>
      </c>
      <c r="M25" s="149">
        <f t="shared" si="4"/>
        <v>29.398597900714652</v>
      </c>
      <c r="N25" s="149">
        <f t="shared" si="5"/>
        <v>13.520434881088942</v>
      </c>
      <c r="O25" s="149">
        <f t="shared" si="6"/>
        <v>34.80124092359364</v>
      </c>
      <c r="P25" s="149">
        <f t="shared" si="7"/>
        <v>22.27972629460276</v>
      </c>
      <c r="Q25" s="19"/>
    </row>
    <row r="26" spans="1:17" ht="12.75">
      <c r="A26" s="152"/>
      <c r="B26" s="151">
        <v>48178.32886498228</v>
      </c>
      <c r="C26" s="151">
        <v>22167.481145857953</v>
      </c>
      <c r="D26" s="151">
        <v>55137.28144272942</v>
      </c>
      <c r="E26" s="151">
        <v>35442.63928193977</v>
      </c>
      <c r="G26" s="150"/>
      <c r="H26" s="96">
        <f t="shared" si="0"/>
        <v>48.17832886498228</v>
      </c>
      <c r="I26" s="96">
        <f t="shared" si="1"/>
        <v>22.167481145857952</v>
      </c>
      <c r="J26" s="96">
        <f t="shared" si="2"/>
        <v>55.137281442729424</v>
      </c>
      <c r="K26" s="96">
        <f t="shared" si="3"/>
        <v>35.442639281939776</v>
      </c>
      <c r="L26" s="22"/>
      <c r="M26" s="149">
        <f t="shared" si="4"/>
        <v>29.93823836920529</v>
      </c>
      <c r="N26" s="149">
        <f t="shared" si="5"/>
        <v>13.77497622321906</v>
      </c>
      <c r="O26" s="149">
        <f t="shared" si="6"/>
        <v>34.26256397328447</v>
      </c>
      <c r="P26" s="149">
        <f t="shared" si="7"/>
        <v>22.02422143429118</v>
      </c>
      <c r="Q26" s="19"/>
    </row>
    <row r="27" spans="1:17" ht="12.75">
      <c r="A27" s="152"/>
      <c r="B27" s="151">
        <v>47470.611193426965</v>
      </c>
      <c r="C27" s="151">
        <v>19556.324515323813</v>
      </c>
      <c r="D27" s="151">
        <v>55684.8459003931</v>
      </c>
      <c r="E27" s="151">
        <v>33763.89233633735</v>
      </c>
      <c r="G27" s="150"/>
      <c r="H27" s="96">
        <f t="shared" si="0"/>
        <v>47.47061119342696</v>
      </c>
      <c r="I27" s="96">
        <f t="shared" si="1"/>
        <v>19.556324515323812</v>
      </c>
      <c r="J27" s="96">
        <f t="shared" si="2"/>
        <v>55.6848459003931</v>
      </c>
      <c r="K27" s="96">
        <f t="shared" si="3"/>
        <v>33.76389233633735</v>
      </c>
      <c r="L27" s="22"/>
      <c r="M27" s="149">
        <f t="shared" si="4"/>
        <v>30.337374491811758</v>
      </c>
      <c r="N27" s="149">
        <f t="shared" si="5"/>
        <v>12.497996667608263</v>
      </c>
      <c r="O27" s="149">
        <f t="shared" si="6"/>
        <v>35.586902741057784</v>
      </c>
      <c r="P27" s="149">
        <f t="shared" si="7"/>
        <v>21.57772609952219</v>
      </c>
      <c r="Q27" s="19"/>
    </row>
    <row r="28" spans="1:17" ht="12.75">
      <c r="A28" s="152"/>
      <c r="B28" s="151">
        <v>48293.02611200006</v>
      </c>
      <c r="C28" s="151">
        <v>19413.720598007934</v>
      </c>
      <c r="D28" s="151">
        <v>56365.78750860763</v>
      </c>
      <c r="E28" s="151">
        <v>34074.19348748801</v>
      </c>
      <c r="G28" s="150"/>
      <c r="H28" s="96">
        <f t="shared" si="0"/>
        <v>48.29302611200006</v>
      </c>
      <c r="I28" s="96">
        <f t="shared" si="1"/>
        <v>19.413720598007934</v>
      </c>
      <c r="J28" s="96">
        <f t="shared" si="2"/>
        <v>56.36578750860763</v>
      </c>
      <c r="K28" s="96">
        <f t="shared" si="3"/>
        <v>34.07419348748801</v>
      </c>
      <c r="L28" s="22"/>
      <c r="M28" s="149">
        <f t="shared" si="4"/>
        <v>30.536848161504004</v>
      </c>
      <c r="N28" s="149">
        <f t="shared" si="5"/>
        <v>12.275764968141461</v>
      </c>
      <c r="O28" s="149">
        <f t="shared" si="6"/>
        <v>35.64145039621468</v>
      </c>
      <c r="P28" s="149">
        <f t="shared" si="7"/>
        <v>21.545936474139847</v>
      </c>
      <c r="Q28" s="19"/>
    </row>
    <row r="29" spans="1:17" ht="12.75">
      <c r="A29" s="152"/>
      <c r="B29" s="151">
        <v>49332.80872634858</v>
      </c>
      <c r="C29" s="151">
        <v>20316.838530341338</v>
      </c>
      <c r="D29" s="151">
        <v>57374.14120908907</v>
      </c>
      <c r="E29" s="151">
        <v>32912.437611279856</v>
      </c>
      <c r="F29" s="19"/>
      <c r="G29" s="154"/>
      <c r="H29" s="96">
        <f t="shared" si="0"/>
        <v>49.33280872634858</v>
      </c>
      <c r="I29" s="96">
        <f t="shared" si="1"/>
        <v>20.31683853034134</v>
      </c>
      <c r="J29" s="96">
        <f t="shared" si="2"/>
        <v>57.374141209089075</v>
      </c>
      <c r="K29" s="96">
        <f t="shared" si="3"/>
        <v>32.912437611279856</v>
      </c>
      <c r="M29" s="149">
        <f t="shared" si="4"/>
        <v>30.845299990122033</v>
      </c>
      <c r="N29" s="149">
        <f t="shared" si="5"/>
        <v>12.70308736718127</v>
      </c>
      <c r="O29" s="149">
        <f t="shared" si="6"/>
        <v>35.8731368223267</v>
      </c>
      <c r="P29" s="149">
        <f t="shared" si="7"/>
        <v>20.578475820370002</v>
      </c>
      <c r="Q29" s="19"/>
    </row>
    <row r="30" spans="1:17" ht="12.75">
      <c r="A30" s="152">
        <v>2005</v>
      </c>
      <c r="B30" s="151">
        <v>47805.4219113215</v>
      </c>
      <c r="C30" s="151">
        <v>20774.421650995817</v>
      </c>
      <c r="D30" s="151">
        <v>58793.16713745425</v>
      </c>
      <c r="E30" s="151">
        <v>32303.189892445414</v>
      </c>
      <c r="F30" s="19"/>
      <c r="G30" s="153">
        <v>2005</v>
      </c>
      <c r="H30" s="96">
        <f t="shared" si="0"/>
        <v>47.8054219113215</v>
      </c>
      <c r="I30" s="96">
        <f t="shared" si="1"/>
        <v>20.774421650995816</v>
      </c>
      <c r="J30" s="96">
        <f t="shared" si="2"/>
        <v>58.79316713745425</v>
      </c>
      <c r="K30" s="96">
        <f t="shared" si="3"/>
        <v>32.30318989244542</v>
      </c>
      <c r="M30" s="149">
        <f t="shared" si="4"/>
        <v>29.93897758965819</v>
      </c>
      <c r="N30" s="149">
        <f t="shared" si="5"/>
        <v>13.010343165698051</v>
      </c>
      <c r="O30" s="149">
        <f t="shared" si="6"/>
        <v>36.820244294014074</v>
      </c>
      <c r="P30" s="149">
        <f t="shared" si="7"/>
        <v>20.230434950629675</v>
      </c>
      <c r="Q30" s="19"/>
    </row>
    <row r="31" spans="1:17" ht="12.75">
      <c r="A31" s="152"/>
      <c r="B31" s="151">
        <v>46575.14685078588</v>
      </c>
      <c r="C31" s="151">
        <v>19522.885102906563</v>
      </c>
      <c r="D31" s="151">
        <v>59501.446458742415</v>
      </c>
      <c r="E31" s="151">
        <v>31442.2018433102</v>
      </c>
      <c r="F31" s="19"/>
      <c r="G31" s="150"/>
      <c r="H31" s="96">
        <f t="shared" si="0"/>
        <v>46.57514685078588</v>
      </c>
      <c r="I31" s="96">
        <f t="shared" si="1"/>
        <v>19.522885102906564</v>
      </c>
      <c r="J31" s="96">
        <f t="shared" si="2"/>
        <v>59.501446458742414</v>
      </c>
      <c r="K31" s="96">
        <f t="shared" si="3"/>
        <v>31.442201843310198</v>
      </c>
      <c r="M31" s="149">
        <f t="shared" si="4"/>
        <v>29.657825091362664</v>
      </c>
      <c r="N31" s="149">
        <f t="shared" si="5"/>
        <v>12.43165831587717</v>
      </c>
      <c r="O31" s="149">
        <f t="shared" si="6"/>
        <v>37.8889517495249</v>
      </c>
      <c r="P31" s="149">
        <f t="shared" si="7"/>
        <v>20.021564843235275</v>
      </c>
      <c r="Q31" s="19"/>
    </row>
    <row r="32" spans="1:17" ht="12.75">
      <c r="A32" s="152"/>
      <c r="B32" s="151">
        <v>44932.424115963644</v>
      </c>
      <c r="C32" s="151">
        <v>19015.78585291546</v>
      </c>
      <c r="D32" s="151">
        <v>59770.92934999582</v>
      </c>
      <c r="E32" s="151">
        <v>30540.28267870397</v>
      </c>
      <c r="F32" s="19"/>
      <c r="G32" s="150"/>
      <c r="H32" s="96">
        <f t="shared" si="0"/>
        <v>44.93242411596364</v>
      </c>
      <c r="I32" s="96">
        <f t="shared" si="1"/>
        <v>19.015785852915457</v>
      </c>
      <c r="J32" s="96">
        <f t="shared" si="2"/>
        <v>59.770929349995825</v>
      </c>
      <c r="K32" s="96">
        <f t="shared" si="3"/>
        <v>30.54028267870397</v>
      </c>
      <c r="M32" s="149">
        <f t="shared" si="4"/>
        <v>29.127831243052924</v>
      </c>
      <c r="N32" s="149">
        <f t="shared" si="5"/>
        <v>12.327147092003177</v>
      </c>
      <c r="O32" s="149">
        <f t="shared" si="6"/>
        <v>38.74702016641417</v>
      </c>
      <c r="P32" s="149">
        <f t="shared" si="7"/>
        <v>19.79800149852973</v>
      </c>
      <c r="Q32" s="19"/>
    </row>
    <row r="33" spans="1:17" ht="12.75">
      <c r="A33" s="152"/>
      <c r="B33" s="151">
        <v>45447.568751418075</v>
      </c>
      <c r="C33" s="151">
        <v>22005.90502957126</v>
      </c>
      <c r="D33" s="151">
        <v>57392.401201081724</v>
      </c>
      <c r="E33" s="151">
        <v>29052.71830191141</v>
      </c>
      <c r="F33" s="19"/>
      <c r="G33" s="150"/>
      <c r="H33" s="96">
        <f t="shared" si="0"/>
        <v>45.447568751418075</v>
      </c>
      <c r="I33" s="96">
        <f t="shared" si="1"/>
        <v>22.00590502957126</v>
      </c>
      <c r="J33" s="96">
        <f t="shared" si="2"/>
        <v>57.392401201081725</v>
      </c>
      <c r="K33" s="96">
        <f t="shared" si="3"/>
        <v>29.05271830191141</v>
      </c>
      <c r="M33" s="149">
        <f t="shared" si="4"/>
        <v>29.530853909467275</v>
      </c>
      <c r="N33" s="149">
        <f t="shared" si="5"/>
        <v>14.298964376474</v>
      </c>
      <c r="O33" s="149">
        <f t="shared" si="6"/>
        <v>37.2923494467412</v>
      </c>
      <c r="P33" s="149">
        <f t="shared" si="7"/>
        <v>18.87783226731753</v>
      </c>
      <c r="Q33" s="19"/>
    </row>
    <row r="34" spans="1:17" ht="12.75">
      <c r="A34" s="152"/>
      <c r="B34" s="151">
        <v>44053.15084075837</v>
      </c>
      <c r="C34" s="151">
        <v>19713.390993250152</v>
      </c>
      <c r="D34" s="151">
        <v>55392.61790952901</v>
      </c>
      <c r="E34" s="151">
        <v>24388.64698878279</v>
      </c>
      <c r="F34" s="19"/>
      <c r="G34" s="150"/>
      <c r="H34" s="96">
        <f t="shared" si="0"/>
        <v>44.05315084075837</v>
      </c>
      <c r="I34" s="96">
        <f t="shared" si="1"/>
        <v>19.71339099325015</v>
      </c>
      <c r="J34" s="96">
        <f t="shared" si="2"/>
        <v>55.392617909529015</v>
      </c>
      <c r="K34" s="96">
        <f t="shared" si="3"/>
        <v>24.388646988782792</v>
      </c>
      <c r="M34" s="149">
        <f t="shared" si="4"/>
        <v>30.688835896257295</v>
      </c>
      <c r="N34" s="149">
        <f t="shared" si="5"/>
        <v>13.732979584989788</v>
      </c>
      <c r="O34" s="149">
        <f t="shared" si="6"/>
        <v>38.58827185902044</v>
      </c>
      <c r="P34" s="149">
        <f t="shared" si="7"/>
        <v>16.98991265973247</v>
      </c>
      <c r="Q34" s="19"/>
    </row>
    <row r="35" spans="1:17" ht="12.75">
      <c r="A35" s="152">
        <v>2010</v>
      </c>
      <c r="B35" s="151">
        <v>48571.58095550937</v>
      </c>
      <c r="C35" s="151">
        <v>20668.32126380182</v>
      </c>
      <c r="D35" s="151">
        <v>54636.45496504572</v>
      </c>
      <c r="E35" s="151">
        <v>26108.86390061123</v>
      </c>
      <c r="F35" s="19"/>
      <c r="G35" s="150">
        <v>2010</v>
      </c>
      <c r="H35" s="96">
        <f t="shared" si="0"/>
        <v>48.571580955509376</v>
      </c>
      <c r="I35" s="96">
        <f t="shared" si="1"/>
        <v>20.66832126380182</v>
      </c>
      <c r="J35" s="96">
        <f t="shared" si="2"/>
        <v>54.63645496504572</v>
      </c>
      <c r="K35" s="96">
        <f t="shared" si="3"/>
        <v>26.108863900611233</v>
      </c>
      <c r="M35" s="149">
        <f t="shared" si="4"/>
        <v>32.38424466367462</v>
      </c>
      <c r="N35" s="149">
        <f t="shared" si="5"/>
        <v>13.780238555699434</v>
      </c>
      <c r="O35" s="149">
        <f t="shared" si="6"/>
        <v>36.42789240820842</v>
      </c>
      <c r="P35" s="149">
        <f t="shared" si="7"/>
        <v>17.40762437241753</v>
      </c>
      <c r="Q35" s="19"/>
    </row>
    <row r="36" spans="1:17" ht="12.75">
      <c r="A36" s="152"/>
      <c r="B36" s="151">
        <v>38862.38614029849</v>
      </c>
      <c r="C36" s="151">
        <v>20187.601267813356</v>
      </c>
      <c r="D36" s="151">
        <v>54524.01710623744</v>
      </c>
      <c r="E36" s="151">
        <v>24343.683334618872</v>
      </c>
      <c r="F36" s="19"/>
      <c r="G36" s="150"/>
      <c r="H36" s="96">
        <f t="shared" si="0"/>
        <v>38.86238614029849</v>
      </c>
      <c r="I36" s="96">
        <f t="shared" si="1"/>
        <v>20.187601267813356</v>
      </c>
      <c r="J36" s="96">
        <f t="shared" si="2"/>
        <v>54.524017106237444</v>
      </c>
      <c r="K36" s="96">
        <f t="shared" si="3"/>
        <v>24.343683334618873</v>
      </c>
      <c r="M36" s="149">
        <f t="shared" si="4"/>
        <v>28.177956538001254</v>
      </c>
      <c r="N36" s="149">
        <f t="shared" si="5"/>
        <v>14.63742728193104</v>
      </c>
      <c r="O36" s="149">
        <f t="shared" si="6"/>
        <v>39.53373780884869</v>
      </c>
      <c r="P36" s="149">
        <f t="shared" si="7"/>
        <v>17.65087837121901</v>
      </c>
      <c r="Q36" s="19"/>
    </row>
    <row r="37" spans="1:17" ht="12.75">
      <c r="A37" s="152"/>
      <c r="B37" s="151">
        <v>43720.03262558929</v>
      </c>
      <c r="C37" s="151">
        <v>20376.28051794495</v>
      </c>
      <c r="D37" s="151">
        <v>53768.943944743485</v>
      </c>
      <c r="E37" s="151">
        <v>23674.09186687803</v>
      </c>
      <c r="F37" s="19"/>
      <c r="G37" s="150"/>
      <c r="H37" s="96">
        <f t="shared" si="0"/>
        <v>43.72003262558929</v>
      </c>
      <c r="I37" s="96">
        <f t="shared" si="1"/>
        <v>20.37628051794495</v>
      </c>
      <c r="J37" s="96">
        <f t="shared" si="2"/>
        <v>53.768943944743484</v>
      </c>
      <c r="K37" s="96">
        <f t="shared" si="3"/>
        <v>23.67409186687803</v>
      </c>
      <c r="M37" s="149">
        <f t="shared" si="4"/>
        <v>30.888959818121823</v>
      </c>
      <c r="N37" s="149">
        <f t="shared" si="5"/>
        <v>14.396194887402523</v>
      </c>
      <c r="O37" s="149">
        <f t="shared" si="6"/>
        <v>37.988689605870114</v>
      </c>
      <c r="P37" s="149">
        <f t="shared" si="7"/>
        <v>16.726155688605537</v>
      </c>
      <c r="Q37" s="19"/>
    </row>
    <row r="38" spans="1:17" ht="12.75">
      <c r="A38" s="152">
        <v>2013</v>
      </c>
      <c r="B38" s="151">
        <v>43794.20142054018</v>
      </c>
      <c r="C38" s="151">
        <v>21016.71686426053</v>
      </c>
      <c r="D38" s="151">
        <v>53417.88401403253</v>
      </c>
      <c r="E38" s="151">
        <v>24231.421814618465</v>
      </c>
      <c r="F38" s="19"/>
      <c r="G38" s="150">
        <f>A38</f>
        <v>2013</v>
      </c>
      <c r="H38" s="96">
        <f t="shared" si="0"/>
        <v>43.794201420540176</v>
      </c>
      <c r="I38" s="96">
        <f t="shared" si="1"/>
        <v>21.016716864260527</v>
      </c>
      <c r="J38" s="96">
        <f t="shared" si="2"/>
        <v>53.41788401403252</v>
      </c>
      <c r="K38" s="96">
        <f t="shared" si="3"/>
        <v>24.231421814618464</v>
      </c>
      <c r="M38" s="149">
        <f t="shared" si="4"/>
        <v>30.74135373089375</v>
      </c>
      <c r="N38" s="149">
        <f t="shared" si="5"/>
        <v>14.752691142422567</v>
      </c>
      <c r="O38" s="149">
        <f t="shared" si="6"/>
        <v>37.49670081347892</v>
      </c>
      <c r="P38" s="149">
        <f t="shared" si="7"/>
        <v>17.00925431320477</v>
      </c>
      <c r="Q38" s="19"/>
    </row>
    <row r="39" spans="1:17" s="20" customFormat="1" ht="12.75">
      <c r="A39" s="61"/>
      <c r="B39" s="148"/>
      <c r="C39" s="148"/>
      <c r="D39" s="148"/>
      <c r="E39" s="148"/>
      <c r="F39" s="60"/>
      <c r="G39" s="61"/>
      <c r="H39" s="25"/>
      <c r="I39" s="25"/>
      <c r="J39" s="25"/>
      <c r="K39" s="25"/>
      <c r="M39" s="148"/>
      <c r="N39" s="148"/>
      <c r="O39" s="148"/>
      <c r="P39" s="148"/>
      <c r="Q39" s="60"/>
    </row>
    <row r="40" spans="1:8" ht="12.75">
      <c r="A40" s="141" t="s">
        <v>49</v>
      </c>
      <c r="H40" s="147" t="s">
        <v>192</v>
      </c>
    </row>
    <row r="41" spans="1:14" ht="12.75">
      <c r="A41" s="24"/>
      <c r="H41" s="147" t="s">
        <v>191</v>
      </c>
      <c r="N41" s="19"/>
    </row>
    <row r="42" spans="1:8" ht="12.75">
      <c r="A42" s="141" t="s">
        <v>181</v>
      </c>
      <c r="B42" s="141" t="s">
        <v>190</v>
      </c>
      <c r="H42" s="147" t="s">
        <v>189</v>
      </c>
    </row>
    <row r="43" spans="2:4" ht="12.75">
      <c r="B43" s="141" t="s">
        <v>188</v>
      </c>
      <c r="D43" s="146"/>
    </row>
    <row r="45" ht="12.75">
      <c r="A45" s="13" t="s">
        <v>22</v>
      </c>
    </row>
    <row r="48" spans="2:5" ht="12.75">
      <c r="B48" s="19"/>
      <c r="C48" s="19"/>
      <c r="D48" s="19"/>
      <c r="E48" s="19"/>
    </row>
    <row r="49" spans="2:5" ht="12.75">
      <c r="B49" s="19"/>
      <c r="C49" s="19"/>
      <c r="D49" s="19"/>
      <c r="E49" s="19"/>
    </row>
    <row r="50" spans="2:5" ht="12.75">
      <c r="B50" s="19"/>
      <c r="C50" s="19"/>
      <c r="D50" s="19"/>
      <c r="E50" s="19"/>
    </row>
    <row r="51" spans="2:5" ht="12.75">
      <c r="B51" s="19"/>
      <c r="C51" s="19"/>
      <c r="D51" s="19"/>
      <c r="E51" s="19"/>
    </row>
    <row r="52" spans="2:5" ht="12.75">
      <c r="B52" s="19"/>
      <c r="C52" s="19"/>
      <c r="D52" s="19"/>
      <c r="E52" s="19"/>
    </row>
    <row r="53" spans="2:5" ht="12.75">
      <c r="B53" s="19"/>
      <c r="C53" s="19"/>
      <c r="D53" s="19"/>
      <c r="E53" s="19"/>
    </row>
    <row r="54" spans="2:5" ht="12.75">
      <c r="B54" s="19"/>
      <c r="C54" s="19"/>
      <c r="D54" s="19"/>
      <c r="E54" s="19"/>
    </row>
    <row r="55" spans="2:5" ht="12.75">
      <c r="B55" s="19"/>
      <c r="C55" s="19"/>
      <c r="D55" s="19"/>
      <c r="E55" s="19"/>
    </row>
  </sheetData>
  <sheetProtection/>
  <mergeCells count="1">
    <mergeCell ref="M3:P3"/>
  </mergeCells>
  <hyperlinks>
    <hyperlink ref="A45" location="Title!A1" display="Return to Title pag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1.140625" style="15" customWidth="1"/>
    <col min="3" max="3" width="10.00390625" style="15" bestFit="1" customWidth="1"/>
    <col min="4" max="4" width="11.140625" style="15" bestFit="1" customWidth="1"/>
    <col min="5" max="5" width="9.28125" style="15" bestFit="1" customWidth="1"/>
    <col min="6" max="6" width="9.28125" style="15" customWidth="1"/>
    <col min="7" max="7" width="1.421875" style="15" customWidth="1"/>
    <col min="8" max="8" width="9.140625" style="15" customWidth="1"/>
    <col min="9" max="9" width="9.28125" style="15" bestFit="1" customWidth="1"/>
    <col min="10" max="10" width="10.8515625" style="15" bestFit="1" customWidth="1"/>
    <col min="11" max="11" width="9.57421875" style="15" bestFit="1" customWidth="1"/>
    <col min="12" max="12" width="10.140625" style="15" bestFit="1" customWidth="1"/>
    <col min="13" max="13" width="6.57421875" style="15" bestFit="1" customWidth="1"/>
    <col min="14" max="14" width="3.8515625" style="15" customWidth="1"/>
    <col min="15" max="15" width="9.140625" style="15" customWidth="1"/>
    <col min="16" max="16" width="10.8515625" style="15" bestFit="1" customWidth="1"/>
    <col min="17" max="17" width="9.140625" style="15" customWidth="1"/>
    <col min="18" max="18" width="9.57421875" style="15" bestFit="1" customWidth="1"/>
    <col min="19" max="16384" width="9.140625" style="15" customWidth="1"/>
  </cols>
  <sheetData>
    <row r="1" ht="15.75">
      <c r="A1" s="168" t="s">
        <v>203</v>
      </c>
    </row>
    <row r="2" ht="16.5" thickBot="1">
      <c r="A2" s="168" t="s">
        <v>202</v>
      </c>
    </row>
    <row r="3" spans="1:18" ht="12.75">
      <c r="A3" s="167"/>
      <c r="B3" s="166" t="s">
        <v>199</v>
      </c>
      <c r="C3" s="165"/>
      <c r="D3" s="165"/>
      <c r="E3" s="164"/>
      <c r="F3" s="178"/>
      <c r="H3" s="163"/>
      <c r="I3" s="162" t="s">
        <v>198</v>
      </c>
      <c r="J3" s="161"/>
      <c r="K3" s="161"/>
      <c r="L3" s="160"/>
      <c r="M3" s="177"/>
      <c r="O3" s="370" t="s">
        <v>197</v>
      </c>
      <c r="P3" s="371"/>
      <c r="Q3" s="371"/>
      <c r="R3" s="372"/>
    </row>
    <row r="4" spans="1:18" ht="15" thickBot="1">
      <c r="A4" s="159"/>
      <c r="B4" s="176" t="s">
        <v>79</v>
      </c>
      <c r="C4" s="176" t="s">
        <v>194</v>
      </c>
      <c r="D4" s="176" t="s">
        <v>48</v>
      </c>
      <c r="E4" s="175" t="s">
        <v>193</v>
      </c>
      <c r="F4" s="174" t="s">
        <v>83</v>
      </c>
      <c r="H4" s="158"/>
      <c r="I4" s="156" t="s">
        <v>79</v>
      </c>
      <c r="J4" s="156" t="s">
        <v>196</v>
      </c>
      <c r="K4" s="156" t="s">
        <v>48</v>
      </c>
      <c r="L4" s="155" t="s">
        <v>195</v>
      </c>
      <c r="M4" s="173" t="s">
        <v>83</v>
      </c>
      <c r="O4" s="157" t="s">
        <v>79</v>
      </c>
      <c r="P4" s="156" t="s">
        <v>196</v>
      </c>
      <c r="Q4" s="156" t="s">
        <v>48</v>
      </c>
      <c r="R4" s="155" t="s">
        <v>195</v>
      </c>
    </row>
    <row r="5" spans="1:21" ht="12.75">
      <c r="A5" s="152">
        <v>2002</v>
      </c>
      <c r="B5" s="151">
        <v>52229</v>
      </c>
      <c r="C5" s="151">
        <v>20118.999999999993</v>
      </c>
      <c r="D5" s="151">
        <v>55684.93742107954</v>
      </c>
      <c r="E5" s="151">
        <v>33764.000000000015</v>
      </c>
      <c r="F5" s="151">
        <f aca="true" t="shared" si="0" ref="F5:F16">SUM(B5:E5)</f>
        <v>161796.93742107955</v>
      </c>
      <c r="H5" s="150">
        <v>2002</v>
      </c>
      <c r="I5" s="172">
        <f aca="true" t="shared" si="1" ref="I5:I16">B5/1000</f>
        <v>52.229</v>
      </c>
      <c r="J5" s="172">
        <f aca="true" t="shared" si="2" ref="J5:J16">C5/1000</f>
        <v>20.118999999999993</v>
      </c>
      <c r="K5" s="172">
        <f aca="true" t="shared" si="3" ref="K5:K16">D5/1000</f>
        <v>55.684937421079546</v>
      </c>
      <c r="L5" s="172">
        <f aca="true" t="shared" si="4" ref="L5:L16">E5/1000</f>
        <v>33.76400000000002</v>
      </c>
      <c r="M5" s="171">
        <f aca="true" t="shared" si="5" ref="M5:M16">SUM(I5:L5)</f>
        <v>161.79693742107955</v>
      </c>
      <c r="O5" s="170">
        <f aca="true" t="shared" si="6" ref="O5:O16">100*I5/SUM(I5:L5)</f>
        <v>32.28058629074854</v>
      </c>
      <c r="P5" s="170">
        <f aca="true" t="shared" si="7" ref="P5:P16">100*J5/SUM(I5:L5)</f>
        <v>12.434722387630812</v>
      </c>
      <c r="Q5" s="170">
        <f aca="true" t="shared" si="8" ref="Q5:Q16">100*K5/SUM(I5:L5)</f>
        <v>34.41655837783781</v>
      </c>
      <c r="R5" s="170">
        <f aca="true" t="shared" si="9" ref="R5:R16">100*L5/SUM(I5:L5)</f>
        <v>20.868132943782847</v>
      </c>
      <c r="S5" s="19"/>
      <c r="U5" s="23"/>
    </row>
    <row r="6" spans="1:21" ht="12.75">
      <c r="A6" s="152">
        <f aca="true" t="shared" si="10" ref="A6:A15">A5+1</f>
        <v>2003</v>
      </c>
      <c r="B6" s="151">
        <v>51281</v>
      </c>
      <c r="C6" s="151">
        <v>19845.99999999999</v>
      </c>
      <c r="D6" s="151">
        <v>56366.14056446251</v>
      </c>
      <c r="E6" s="151">
        <v>34074</v>
      </c>
      <c r="F6" s="151">
        <f t="shared" si="0"/>
        <v>161567.1405644625</v>
      </c>
      <c r="H6" s="150">
        <f aca="true" t="shared" si="11" ref="H6:H16">H5+1</f>
        <v>2003</v>
      </c>
      <c r="I6" s="172">
        <f t="shared" si="1"/>
        <v>51.281</v>
      </c>
      <c r="J6" s="172">
        <f t="shared" si="2"/>
        <v>19.84599999999999</v>
      </c>
      <c r="K6" s="172">
        <f t="shared" si="3"/>
        <v>56.36614056446251</v>
      </c>
      <c r="L6" s="172">
        <f t="shared" si="4"/>
        <v>34.074</v>
      </c>
      <c r="M6" s="171">
        <f t="shared" si="5"/>
        <v>161.56714056446248</v>
      </c>
      <c r="O6" s="170">
        <f t="shared" si="6"/>
        <v>31.739745978570294</v>
      </c>
      <c r="P6" s="170">
        <f t="shared" si="7"/>
        <v>12.283438284953606</v>
      </c>
      <c r="Q6" s="170">
        <f t="shared" si="8"/>
        <v>34.88713136070722</v>
      </c>
      <c r="R6" s="170">
        <f t="shared" si="9"/>
        <v>21.089684375768886</v>
      </c>
      <c r="S6" s="19"/>
      <c r="U6" s="23"/>
    </row>
    <row r="7" spans="1:21" ht="12.75">
      <c r="A7" s="152">
        <f t="shared" si="10"/>
        <v>2004</v>
      </c>
      <c r="B7" s="151">
        <v>52837.000000000015</v>
      </c>
      <c r="C7" s="151">
        <v>20803.00000000001</v>
      </c>
      <c r="D7" s="151">
        <v>57373.89198471216</v>
      </c>
      <c r="E7" s="151">
        <v>32911</v>
      </c>
      <c r="F7" s="151">
        <f t="shared" si="0"/>
        <v>163924.8919847122</v>
      </c>
      <c r="G7" s="19"/>
      <c r="H7" s="150">
        <f t="shared" si="11"/>
        <v>2004</v>
      </c>
      <c r="I7" s="172">
        <f t="shared" si="1"/>
        <v>52.83700000000002</v>
      </c>
      <c r="J7" s="172">
        <f t="shared" si="2"/>
        <v>20.80300000000001</v>
      </c>
      <c r="K7" s="172">
        <f t="shared" si="3"/>
        <v>57.37389198471216</v>
      </c>
      <c r="L7" s="172">
        <f t="shared" si="4"/>
        <v>32.911</v>
      </c>
      <c r="M7" s="171">
        <f t="shared" si="5"/>
        <v>163.9248919847122</v>
      </c>
      <c r="O7" s="170">
        <f t="shared" si="6"/>
        <v>32.23244460330506</v>
      </c>
      <c r="P7" s="170">
        <f t="shared" si="7"/>
        <v>12.690568069393708</v>
      </c>
      <c r="Q7" s="170">
        <f t="shared" si="8"/>
        <v>35.00010967831714</v>
      </c>
      <c r="R7" s="170">
        <f t="shared" si="9"/>
        <v>20.076877648984095</v>
      </c>
      <c r="S7" s="19"/>
      <c r="U7" s="23"/>
    </row>
    <row r="8" spans="1:21" ht="12.75">
      <c r="A8" s="152">
        <f t="shared" si="10"/>
        <v>2005</v>
      </c>
      <c r="B8" s="151">
        <v>50577</v>
      </c>
      <c r="C8" s="151">
        <v>21121</v>
      </c>
      <c r="D8" s="151">
        <v>58783.04542800146</v>
      </c>
      <c r="E8" s="151">
        <v>32283.00000000001</v>
      </c>
      <c r="F8" s="151">
        <f t="shared" si="0"/>
        <v>162764.04542800147</v>
      </c>
      <c r="G8" s="19"/>
      <c r="H8" s="150">
        <f t="shared" si="11"/>
        <v>2005</v>
      </c>
      <c r="I8" s="172">
        <f t="shared" si="1"/>
        <v>50.577</v>
      </c>
      <c r="J8" s="172">
        <f t="shared" si="2"/>
        <v>21.121</v>
      </c>
      <c r="K8" s="172">
        <f t="shared" si="3"/>
        <v>58.78304542800146</v>
      </c>
      <c r="L8" s="172">
        <f t="shared" si="4"/>
        <v>32.28300000000001</v>
      </c>
      <c r="M8" s="171">
        <f t="shared" si="5"/>
        <v>162.76404542800145</v>
      </c>
      <c r="O8" s="170">
        <f t="shared" si="6"/>
        <v>31.073816005865186</v>
      </c>
      <c r="P8" s="170">
        <f t="shared" si="7"/>
        <v>12.97645308855564</v>
      </c>
      <c r="Q8" s="170">
        <f t="shared" si="8"/>
        <v>36.115497911978416</v>
      </c>
      <c r="R8" s="170">
        <f t="shared" si="9"/>
        <v>19.834232993600768</v>
      </c>
      <c r="S8" s="19"/>
      <c r="U8" s="23"/>
    </row>
    <row r="9" spans="1:21" ht="12.75">
      <c r="A9" s="152">
        <f t="shared" si="10"/>
        <v>2006</v>
      </c>
      <c r="B9" s="151">
        <v>49276.00000000001</v>
      </c>
      <c r="C9" s="151">
        <v>19962</v>
      </c>
      <c r="D9" s="151">
        <v>59489.08897604637</v>
      </c>
      <c r="E9" s="151">
        <v>31424.000000000007</v>
      </c>
      <c r="F9" s="151">
        <f t="shared" si="0"/>
        <v>160151.08897604636</v>
      </c>
      <c r="G9" s="19"/>
      <c r="H9" s="150">
        <f t="shared" si="11"/>
        <v>2006</v>
      </c>
      <c r="I9" s="172">
        <f t="shared" si="1"/>
        <v>49.27600000000001</v>
      </c>
      <c r="J9" s="172">
        <f t="shared" si="2"/>
        <v>19.962</v>
      </c>
      <c r="K9" s="172">
        <f t="shared" si="3"/>
        <v>59.48908897604637</v>
      </c>
      <c r="L9" s="172">
        <f t="shared" si="4"/>
        <v>31.424000000000007</v>
      </c>
      <c r="M9" s="171">
        <f t="shared" si="5"/>
        <v>160.1510889760464</v>
      </c>
      <c r="N9" s="22"/>
      <c r="O9" s="170">
        <f t="shared" si="6"/>
        <v>30.768445169529983</v>
      </c>
      <c r="P9" s="170">
        <f t="shared" si="7"/>
        <v>12.46447971576746</v>
      </c>
      <c r="Q9" s="170">
        <f t="shared" si="8"/>
        <v>37.14560378977134</v>
      </c>
      <c r="R9" s="170">
        <f t="shared" si="9"/>
        <v>19.621471324931207</v>
      </c>
      <c r="S9" s="19"/>
      <c r="U9" s="23"/>
    </row>
    <row r="10" spans="1:21" ht="12.75">
      <c r="A10" s="152">
        <f t="shared" si="10"/>
        <v>2007</v>
      </c>
      <c r="B10" s="151">
        <v>48995.000000000015</v>
      </c>
      <c r="C10" s="151">
        <v>19536.000000000007</v>
      </c>
      <c r="D10" s="151">
        <v>59760.63290429617</v>
      </c>
      <c r="E10" s="151">
        <v>30521.999999999993</v>
      </c>
      <c r="F10" s="151">
        <f t="shared" si="0"/>
        <v>158813.6329042962</v>
      </c>
      <c r="G10" s="19"/>
      <c r="H10" s="150">
        <f t="shared" si="11"/>
        <v>2007</v>
      </c>
      <c r="I10" s="172">
        <f t="shared" si="1"/>
        <v>48.99500000000001</v>
      </c>
      <c r="J10" s="172">
        <f t="shared" si="2"/>
        <v>19.53600000000001</v>
      </c>
      <c r="K10" s="172">
        <f t="shared" si="3"/>
        <v>59.76063290429617</v>
      </c>
      <c r="L10" s="172">
        <f t="shared" si="4"/>
        <v>30.52199999999999</v>
      </c>
      <c r="M10" s="171">
        <f t="shared" si="5"/>
        <v>158.81363290429618</v>
      </c>
      <c r="N10" s="22"/>
      <c r="O10" s="170">
        <f t="shared" si="6"/>
        <v>30.850626047655012</v>
      </c>
      <c r="P10" s="170">
        <f t="shared" si="7"/>
        <v>12.301210949423174</v>
      </c>
      <c r="Q10" s="170">
        <f t="shared" si="8"/>
        <v>37.629409901043545</v>
      </c>
      <c r="R10" s="170">
        <f t="shared" si="9"/>
        <v>19.218753101878267</v>
      </c>
      <c r="S10" s="19"/>
      <c r="U10" s="23"/>
    </row>
    <row r="11" spans="1:21" ht="12.75">
      <c r="A11" s="152">
        <f t="shared" si="10"/>
        <v>2008</v>
      </c>
      <c r="B11" s="151">
        <v>46385.00000000002</v>
      </c>
      <c r="C11" s="151">
        <v>22203.99999999999</v>
      </c>
      <c r="D11" s="151">
        <v>57393.048160837876</v>
      </c>
      <c r="E11" s="151">
        <v>29053.99999999998</v>
      </c>
      <c r="F11" s="151">
        <f t="shared" si="0"/>
        <v>155036.04816083788</v>
      </c>
      <c r="G11" s="19"/>
      <c r="H11" s="150">
        <f t="shared" si="11"/>
        <v>2008</v>
      </c>
      <c r="I11" s="172">
        <f t="shared" si="1"/>
        <v>46.38500000000002</v>
      </c>
      <c r="J11" s="172">
        <f t="shared" si="2"/>
        <v>22.20399999999999</v>
      </c>
      <c r="K11" s="172">
        <f t="shared" si="3"/>
        <v>57.39304816083788</v>
      </c>
      <c r="L11" s="172">
        <f t="shared" si="4"/>
        <v>29.05399999999998</v>
      </c>
      <c r="M11" s="171">
        <f t="shared" si="5"/>
        <v>155.03604816083788</v>
      </c>
      <c r="N11" s="22"/>
      <c r="O11" s="170">
        <f t="shared" si="6"/>
        <v>29.918848261585705</v>
      </c>
      <c r="P11" s="170">
        <f t="shared" si="7"/>
        <v>14.321830479686287</v>
      </c>
      <c r="Q11" s="170">
        <f t="shared" si="8"/>
        <v>37.01916350531396</v>
      </c>
      <c r="R11" s="170">
        <f t="shared" si="9"/>
        <v>18.74015775341404</v>
      </c>
      <c r="S11" s="19"/>
      <c r="U11" s="23"/>
    </row>
    <row r="12" spans="1:21" ht="12.75">
      <c r="A12" s="152">
        <f t="shared" si="10"/>
        <v>2009</v>
      </c>
      <c r="B12" s="151">
        <v>45042.999999999985</v>
      </c>
      <c r="C12" s="151">
        <v>19941.000000000004</v>
      </c>
      <c r="D12" s="151">
        <v>55393.41940433167</v>
      </c>
      <c r="E12" s="151">
        <v>24390</v>
      </c>
      <c r="F12" s="151">
        <f t="shared" si="0"/>
        <v>144767.41940433165</v>
      </c>
      <c r="G12" s="19"/>
      <c r="H12" s="150">
        <f t="shared" si="11"/>
        <v>2009</v>
      </c>
      <c r="I12" s="172">
        <f t="shared" si="1"/>
        <v>45.042999999999985</v>
      </c>
      <c r="J12" s="172">
        <f t="shared" si="2"/>
        <v>19.941000000000003</v>
      </c>
      <c r="K12" s="172">
        <f t="shared" si="3"/>
        <v>55.39341940433167</v>
      </c>
      <c r="L12" s="172">
        <f t="shared" si="4"/>
        <v>24.39</v>
      </c>
      <c r="M12" s="171">
        <f t="shared" si="5"/>
        <v>144.76741940433163</v>
      </c>
      <c r="N12" s="22"/>
      <c r="O12" s="170">
        <f t="shared" si="6"/>
        <v>31.11404498701193</v>
      </c>
      <c r="P12" s="170">
        <f t="shared" si="7"/>
        <v>13.774508160779815</v>
      </c>
      <c r="Q12" s="170">
        <f t="shared" si="8"/>
        <v>38.26373339543982</v>
      </c>
      <c r="R12" s="170">
        <f t="shared" si="9"/>
        <v>16.84771345676845</v>
      </c>
      <c r="S12" s="19"/>
      <c r="U12" s="23"/>
    </row>
    <row r="13" spans="1:28" ht="12.75">
      <c r="A13" s="152">
        <f t="shared" si="10"/>
        <v>2010</v>
      </c>
      <c r="B13" s="151">
        <v>43836.999999999985</v>
      </c>
      <c r="C13" s="151">
        <v>20373</v>
      </c>
      <c r="D13" s="151">
        <v>54636.478181498</v>
      </c>
      <c r="E13" s="151">
        <v>26109.00000000003</v>
      </c>
      <c r="F13" s="151">
        <f t="shared" si="0"/>
        <v>144955.478181498</v>
      </c>
      <c r="G13" s="19"/>
      <c r="H13" s="150">
        <f t="shared" si="11"/>
        <v>2010</v>
      </c>
      <c r="I13" s="172">
        <f t="shared" si="1"/>
        <v>43.83699999999998</v>
      </c>
      <c r="J13" s="172">
        <f t="shared" si="2"/>
        <v>20.373</v>
      </c>
      <c r="K13" s="172">
        <f t="shared" si="3"/>
        <v>54.636478181498</v>
      </c>
      <c r="L13" s="172">
        <f t="shared" si="4"/>
        <v>26.10900000000003</v>
      </c>
      <c r="M13" s="171">
        <f t="shared" si="5"/>
        <v>144.95547818149802</v>
      </c>
      <c r="N13" s="22"/>
      <c r="O13" s="170">
        <f t="shared" si="6"/>
        <v>30.241699416914685</v>
      </c>
      <c r="P13" s="170">
        <f t="shared" si="7"/>
        <v>14.054660269197326</v>
      </c>
      <c r="Q13" s="170">
        <f t="shared" si="8"/>
        <v>37.69190296698407</v>
      </c>
      <c r="R13" s="170">
        <f t="shared" si="9"/>
        <v>18.01173734690391</v>
      </c>
      <c r="S13" s="19"/>
      <c r="U13" s="23"/>
      <c r="AB13" s="19"/>
    </row>
    <row r="14" spans="1:21" ht="12.75">
      <c r="A14" s="152">
        <f t="shared" si="10"/>
        <v>2011</v>
      </c>
      <c r="B14" s="151">
        <v>42674.000000000015</v>
      </c>
      <c r="C14" s="151">
        <v>20768.99999999998</v>
      </c>
      <c r="D14" s="151">
        <v>54523.18704572072</v>
      </c>
      <c r="E14" s="151">
        <v>24344.000000000004</v>
      </c>
      <c r="F14" s="151">
        <f t="shared" si="0"/>
        <v>142310.18704572073</v>
      </c>
      <c r="G14" s="19"/>
      <c r="H14" s="150">
        <f t="shared" si="11"/>
        <v>2011</v>
      </c>
      <c r="I14" s="172">
        <f t="shared" si="1"/>
        <v>42.674000000000014</v>
      </c>
      <c r="J14" s="172">
        <f t="shared" si="2"/>
        <v>20.76899999999998</v>
      </c>
      <c r="K14" s="172">
        <f t="shared" si="3"/>
        <v>54.52318704572072</v>
      </c>
      <c r="L14" s="172">
        <f t="shared" si="4"/>
        <v>24.344000000000005</v>
      </c>
      <c r="M14" s="171">
        <f t="shared" si="5"/>
        <v>142.3101870457207</v>
      </c>
      <c r="N14" s="22"/>
      <c r="O14" s="170">
        <f t="shared" si="6"/>
        <v>29.986609452132843</v>
      </c>
      <c r="P14" s="170">
        <f t="shared" si="7"/>
        <v>14.594176587883636</v>
      </c>
      <c r="Q14" s="170">
        <f t="shared" si="8"/>
        <v>38.312919248854456</v>
      </c>
      <c r="R14" s="170">
        <f t="shared" si="9"/>
        <v>17.106294711129067</v>
      </c>
      <c r="S14" s="19"/>
      <c r="U14" s="23"/>
    </row>
    <row r="15" spans="1:21" ht="12.75">
      <c r="A15" s="152">
        <f t="shared" si="10"/>
        <v>2012</v>
      </c>
      <c r="B15" s="151">
        <v>43597.999999999985</v>
      </c>
      <c r="C15" s="151">
        <v>20314</v>
      </c>
      <c r="D15" s="151">
        <v>53769.31563166616</v>
      </c>
      <c r="E15" s="151">
        <v>23673</v>
      </c>
      <c r="F15" s="151">
        <f t="shared" si="0"/>
        <v>141354.31563166616</v>
      </c>
      <c r="G15" s="19"/>
      <c r="H15" s="150">
        <f t="shared" si="11"/>
        <v>2012</v>
      </c>
      <c r="I15" s="172">
        <f t="shared" si="1"/>
        <v>43.597999999999985</v>
      </c>
      <c r="J15" s="172">
        <f t="shared" si="2"/>
        <v>20.314</v>
      </c>
      <c r="K15" s="172">
        <f t="shared" si="3"/>
        <v>53.76931563166616</v>
      </c>
      <c r="L15" s="172">
        <f t="shared" si="4"/>
        <v>23.673</v>
      </c>
      <c r="M15" s="171">
        <f t="shared" si="5"/>
        <v>141.35431563166614</v>
      </c>
      <c r="N15" s="22"/>
      <c r="O15" s="170">
        <f t="shared" si="6"/>
        <v>30.843062558914315</v>
      </c>
      <c r="P15" s="170">
        <f t="shared" si="7"/>
        <v>14.370979696816038</v>
      </c>
      <c r="Q15" s="170">
        <f t="shared" si="8"/>
        <v>38.03867988846941</v>
      </c>
      <c r="R15" s="170">
        <f t="shared" si="9"/>
        <v>16.747277855800238</v>
      </c>
      <c r="S15" s="19"/>
      <c r="U15" s="23"/>
    </row>
    <row r="16" spans="1:21" ht="12.75">
      <c r="A16" s="152">
        <v>2013</v>
      </c>
      <c r="B16" s="151">
        <v>42382</v>
      </c>
      <c r="C16" s="151">
        <v>20923</v>
      </c>
      <c r="D16" s="151">
        <v>53418.31677812648</v>
      </c>
      <c r="E16" s="151">
        <v>24230</v>
      </c>
      <c r="F16" s="151">
        <f t="shared" si="0"/>
        <v>140953.31677812646</v>
      </c>
      <c r="G16" s="19"/>
      <c r="H16" s="150">
        <f t="shared" si="11"/>
        <v>2013</v>
      </c>
      <c r="I16" s="172">
        <f t="shared" si="1"/>
        <v>42.382</v>
      </c>
      <c r="J16" s="172">
        <f t="shared" si="2"/>
        <v>20.923</v>
      </c>
      <c r="K16" s="172">
        <f t="shared" si="3"/>
        <v>53.41831677812648</v>
      </c>
      <c r="L16" s="172">
        <f t="shared" si="4"/>
        <v>24.23</v>
      </c>
      <c r="M16" s="171">
        <f t="shared" si="5"/>
        <v>140.95331677812646</v>
      </c>
      <c r="N16" s="22"/>
      <c r="O16" s="170">
        <f t="shared" si="6"/>
        <v>30.068111179471696</v>
      </c>
      <c r="P16" s="170">
        <f t="shared" si="7"/>
        <v>14.843921716957347</v>
      </c>
      <c r="Q16" s="170">
        <f t="shared" si="8"/>
        <v>37.89787853109682</v>
      </c>
      <c r="R16" s="170">
        <f t="shared" si="9"/>
        <v>17.190088572474146</v>
      </c>
      <c r="S16" s="19"/>
      <c r="U16" s="23"/>
    </row>
    <row r="17" spans="1:27" s="20" customFormat="1" ht="12.75">
      <c r="A17" s="61"/>
      <c r="B17" s="148"/>
      <c r="C17" s="148"/>
      <c r="D17" s="148"/>
      <c r="E17" s="148"/>
      <c r="F17" s="148"/>
      <c r="G17" s="60"/>
      <c r="H17" s="61"/>
      <c r="I17" s="25"/>
      <c r="J17" s="25"/>
      <c r="K17" s="25"/>
      <c r="L17" s="25"/>
      <c r="O17" s="148"/>
      <c r="P17" s="148"/>
      <c r="Q17" s="148"/>
      <c r="R17" s="148"/>
      <c r="S17" s="60"/>
      <c r="U17" s="29"/>
      <c r="W17" s="15"/>
      <c r="X17" s="15"/>
      <c r="Y17" s="15"/>
      <c r="Z17" s="15"/>
      <c r="AA17" s="15"/>
    </row>
    <row r="18" ht="12.75">
      <c r="A18" s="141" t="s">
        <v>204</v>
      </c>
    </row>
    <row r="19" spans="1:16" ht="12.75">
      <c r="A19" s="24"/>
      <c r="P19" s="19"/>
    </row>
    <row r="20" spans="1:10" ht="12.75">
      <c r="A20" s="13" t="s">
        <v>22</v>
      </c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69"/>
      <c r="E21" s="141"/>
      <c r="F21" s="141"/>
      <c r="G21" s="141"/>
      <c r="H21" s="141"/>
      <c r="I21" s="141"/>
      <c r="J21" s="141"/>
    </row>
    <row r="26" spans="2:6" ht="12.75">
      <c r="B26" s="19"/>
      <c r="C26" s="19"/>
      <c r="D26" s="19"/>
      <c r="E26" s="19"/>
      <c r="F26" s="19"/>
    </row>
    <row r="27" spans="2:6" ht="12.75">
      <c r="B27" s="19"/>
      <c r="C27" s="19"/>
      <c r="D27" s="19"/>
      <c r="E27" s="19"/>
      <c r="F27" s="19"/>
    </row>
    <row r="28" spans="2:6" ht="12.75">
      <c r="B28" s="19"/>
      <c r="C28" s="19"/>
      <c r="D28" s="19"/>
      <c r="E28" s="19"/>
      <c r="F28" s="19"/>
    </row>
    <row r="29" spans="2:6" ht="12.75">
      <c r="B29" s="19"/>
      <c r="C29" s="19"/>
      <c r="D29" s="19"/>
      <c r="E29" s="19"/>
      <c r="F29" s="19"/>
    </row>
    <row r="30" spans="2:6" ht="12.75">
      <c r="B30" s="19"/>
      <c r="C30" s="19"/>
      <c r="D30" s="19"/>
      <c r="E30" s="19"/>
      <c r="F30" s="19"/>
    </row>
    <row r="31" spans="2:6" ht="12.75">
      <c r="B31" s="19"/>
      <c r="C31" s="19"/>
      <c r="D31" s="19"/>
      <c r="E31" s="19"/>
      <c r="F31" s="19"/>
    </row>
    <row r="32" spans="2:6" ht="12.75">
      <c r="B32" s="19"/>
      <c r="C32" s="19"/>
      <c r="D32" s="19"/>
      <c r="E32" s="19"/>
      <c r="F32" s="19"/>
    </row>
    <row r="33" spans="2:6" ht="12.75">
      <c r="B33" s="19"/>
      <c r="C33" s="19"/>
      <c r="D33" s="19"/>
      <c r="E33" s="19"/>
      <c r="F33" s="19"/>
    </row>
  </sheetData>
  <sheetProtection/>
  <mergeCells count="1">
    <mergeCell ref="O3:R3"/>
  </mergeCells>
  <hyperlinks>
    <hyperlink ref="A20" location="Title!A1" display="Return to Title page"/>
  </hyperlinks>
  <printOptions/>
  <pageMargins left="0.75" right="0.75" top="1" bottom="1" header="0.5" footer="0.5"/>
  <pageSetup horizontalDpi="600" verticalDpi="600" orientation="portrait" paperSize="9" r:id="rId1"/>
  <ignoredErrors>
    <ignoredError sqref="F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20.00390625" style="22" customWidth="1"/>
    <col min="3" max="3" width="25.7109375" style="22" customWidth="1"/>
    <col min="4" max="4" width="35.57421875" style="22" customWidth="1"/>
    <col min="5" max="8" width="9.140625" style="15" customWidth="1"/>
    <col min="9" max="9" width="15.8515625" style="15" bestFit="1" customWidth="1"/>
    <col min="10" max="10" width="20.28125" style="15" bestFit="1" customWidth="1"/>
    <col min="11" max="11" width="36.421875" style="15" bestFit="1" customWidth="1"/>
    <col min="12" max="16384" width="9.140625" style="15" customWidth="1"/>
  </cols>
  <sheetData>
    <row r="1" ht="15.75">
      <c r="A1" s="27" t="s">
        <v>210</v>
      </c>
    </row>
    <row r="2" ht="15.75">
      <c r="A2" s="27" t="s">
        <v>209</v>
      </c>
    </row>
    <row r="4" spans="1:4" ht="12.75">
      <c r="A4" s="24"/>
      <c r="B4" s="110" t="s">
        <v>208</v>
      </c>
      <c r="C4" s="110" t="s">
        <v>207</v>
      </c>
      <c r="D4" s="110" t="s">
        <v>206</v>
      </c>
    </row>
    <row r="5" spans="1:4" ht="12.75">
      <c r="A5" s="24">
        <v>1980</v>
      </c>
      <c r="B5" s="15">
        <v>100</v>
      </c>
      <c r="C5" s="15">
        <v>100</v>
      </c>
      <c r="D5" s="15">
        <v>100</v>
      </c>
    </row>
    <row r="6" spans="1:5" ht="12.75">
      <c r="A6" s="24"/>
      <c r="B6" s="22">
        <v>96.69926650366747</v>
      </c>
      <c r="C6" s="22">
        <v>94.79199022592202</v>
      </c>
      <c r="D6" s="19">
        <v>98.02762073932266</v>
      </c>
      <c r="E6" s="22"/>
    </row>
    <row r="7" spans="1:5" ht="12.75">
      <c r="A7" s="24"/>
      <c r="B7" s="22">
        <v>98.65525672371639</v>
      </c>
      <c r="C7" s="22">
        <v>91.1287817605765</v>
      </c>
      <c r="D7" s="19">
        <v>92.37093368048521</v>
      </c>
      <c r="E7" s="22"/>
    </row>
    <row r="8" spans="1:5" ht="12.75">
      <c r="A8" s="24"/>
      <c r="B8" s="22">
        <v>102.20048899755501</v>
      </c>
      <c r="C8" s="22">
        <v>87.36824667122238</v>
      </c>
      <c r="D8" s="19">
        <v>85.48711217351664</v>
      </c>
      <c r="E8" s="22"/>
    </row>
    <row r="9" spans="1:5" ht="12.75">
      <c r="A9" s="24"/>
      <c r="B9" s="22">
        <v>102.32273838630807</v>
      </c>
      <c r="C9" s="22">
        <v>85.18771613758257</v>
      </c>
      <c r="D9" s="19">
        <v>83.25394480351558</v>
      </c>
      <c r="E9" s="22"/>
    </row>
    <row r="10" spans="1:5" ht="12.75">
      <c r="A10" s="24">
        <v>1985</v>
      </c>
      <c r="B10" s="22">
        <v>107.94621026894866</v>
      </c>
      <c r="C10" s="22">
        <v>86.35563562568595</v>
      </c>
      <c r="D10" s="19">
        <v>79.99876550601485</v>
      </c>
      <c r="E10" s="22"/>
    </row>
    <row r="11" spans="1:5" ht="12.75">
      <c r="A11" s="24"/>
      <c r="B11" s="22">
        <v>110.51344743276285</v>
      </c>
      <c r="C11" s="22">
        <v>84.75906483609782</v>
      </c>
      <c r="D11" s="19">
        <v>76.6957024733717</v>
      </c>
      <c r="E11" s="22"/>
    </row>
    <row r="12" spans="1:5" ht="12.75">
      <c r="A12" s="24"/>
      <c r="B12" s="22">
        <v>115.03667481662592</v>
      </c>
      <c r="C12" s="22">
        <v>83.26810378745522</v>
      </c>
      <c r="D12" s="19">
        <v>72.38396269727775</v>
      </c>
      <c r="E12" s="22"/>
    </row>
    <row r="13" spans="1:5" ht="12.75">
      <c r="A13" s="24"/>
      <c r="B13" s="22">
        <v>120.53789731051346</v>
      </c>
      <c r="C13" s="22">
        <v>84.50228821105382</v>
      </c>
      <c r="D13" s="19">
        <v>70.10433241038744</v>
      </c>
      <c r="E13" s="22"/>
    </row>
    <row r="14" spans="1:5" ht="12.75">
      <c r="A14" s="24"/>
      <c r="B14" s="22">
        <v>123.10513447432763</v>
      </c>
      <c r="C14" s="22">
        <v>81.59864156882236</v>
      </c>
      <c r="D14" s="19">
        <v>66.28370288311488</v>
      </c>
      <c r="E14" s="22"/>
    </row>
    <row r="15" spans="1:5" ht="12.75">
      <c r="A15" s="24">
        <v>1990</v>
      </c>
      <c r="B15" s="22">
        <v>122.73838630806847</v>
      </c>
      <c r="C15" s="22">
        <v>80.05549688347725</v>
      </c>
      <c r="D15" s="19">
        <v>65.22449845685695</v>
      </c>
      <c r="E15" s="22"/>
    </row>
    <row r="16" spans="1:5" ht="12.75">
      <c r="A16" s="24"/>
      <c r="B16" s="22">
        <v>118.58190709046455</v>
      </c>
      <c r="C16" s="22">
        <v>79.22117993000765</v>
      </c>
      <c r="D16" s="19">
        <v>66.80713936365593</v>
      </c>
      <c r="E16" s="22"/>
    </row>
    <row r="17" spans="1:5" ht="12.75">
      <c r="A17" s="24"/>
      <c r="B17" s="22">
        <v>118.94865525672373</v>
      </c>
      <c r="C17" s="22">
        <v>76.0195481559711</v>
      </c>
      <c r="D17" s="19">
        <v>63.90954819278967</v>
      </c>
      <c r="E17" s="22"/>
    </row>
    <row r="18" spans="1:5" ht="12.75">
      <c r="A18" s="24"/>
      <c r="B18" s="22">
        <v>121.63814180929096</v>
      </c>
      <c r="C18" s="22">
        <v>75.45878113934275</v>
      </c>
      <c r="D18" s="19">
        <v>62.03546027334911</v>
      </c>
      <c r="E18" s="22"/>
    </row>
    <row r="19" spans="1:5" ht="12.75">
      <c r="A19" s="24"/>
      <c r="B19" s="22">
        <v>128.11735941320293</v>
      </c>
      <c r="C19" s="22">
        <v>78.0917769356609</v>
      </c>
      <c r="D19" s="19">
        <v>60.95331444023914</v>
      </c>
      <c r="E19" s="22"/>
    </row>
    <row r="20" spans="1:5" ht="12.75">
      <c r="A20" s="24">
        <v>1995</v>
      </c>
      <c r="B20" s="22">
        <v>130.440097799511</v>
      </c>
      <c r="C20" s="22">
        <v>75.12053398755</v>
      </c>
      <c r="D20" s="19">
        <v>57.59006260713768</v>
      </c>
      <c r="E20" s="22"/>
    </row>
    <row r="21" spans="1:5" ht="12.75">
      <c r="A21" s="24"/>
      <c r="B21" s="22">
        <v>132.1515892420538</v>
      </c>
      <c r="C21" s="22">
        <v>71.38018050898161</v>
      </c>
      <c r="D21" s="19">
        <v>54.01386462196758</v>
      </c>
      <c r="E21" s="22"/>
    </row>
    <row r="22" spans="1:5" ht="12.75">
      <c r="A22" s="24"/>
      <c r="B22" s="22">
        <v>133.98533007334964</v>
      </c>
      <c r="C22" s="22">
        <v>71.60232790751314</v>
      </c>
      <c r="D22" s="19">
        <v>53.440423566008896</v>
      </c>
      <c r="E22" s="22"/>
    </row>
    <row r="23" spans="1:5" ht="12.75">
      <c r="A23" s="24"/>
      <c r="B23" s="22">
        <v>135.57457212713936</v>
      </c>
      <c r="C23" s="22">
        <v>71.46705356347367</v>
      </c>
      <c r="D23" s="19">
        <v>52.71420181688139</v>
      </c>
      <c r="E23" s="22"/>
    </row>
    <row r="24" spans="1:5" ht="12.75">
      <c r="A24" s="24"/>
      <c r="B24" s="22">
        <v>137.1638141809291</v>
      </c>
      <c r="C24" s="22">
        <v>70.86592910958852</v>
      </c>
      <c r="D24" s="19">
        <v>51.6651782634968</v>
      </c>
      <c r="E24" s="22"/>
    </row>
    <row r="25" spans="1:5" ht="12.75">
      <c r="A25" s="24">
        <v>2000</v>
      </c>
      <c r="B25" s="22">
        <v>139.60880195599023</v>
      </c>
      <c r="C25" s="22">
        <v>73.52542332531159</v>
      </c>
      <c r="D25" s="19">
        <v>52.665320735643505</v>
      </c>
      <c r="E25" s="22"/>
    </row>
    <row r="26" spans="1:5" ht="12.75">
      <c r="A26" s="24"/>
      <c r="B26" s="22">
        <v>137.4083129584352</v>
      </c>
      <c r="C26" s="22">
        <v>73.39388143119788</v>
      </c>
      <c r="D26" s="19">
        <v>53.41298488498209</v>
      </c>
      <c r="E26" s="22"/>
    </row>
    <row r="27" spans="1:5" ht="12.75">
      <c r="A27" s="24"/>
      <c r="B27" s="22">
        <v>135.4523227383863</v>
      </c>
      <c r="C27" s="22">
        <v>69.91756711672433</v>
      </c>
      <c r="D27" s="19">
        <v>51.6178428713723</v>
      </c>
      <c r="E27" s="22"/>
    </row>
    <row r="28" spans="1:5" ht="12.75">
      <c r="A28" s="24"/>
      <c r="B28" s="22">
        <v>134.59657701711492</v>
      </c>
      <c r="C28" s="22">
        <v>70.5601322968835</v>
      </c>
      <c r="D28" s="19">
        <v>52.42342254209872</v>
      </c>
      <c r="E28" s="22"/>
    </row>
    <row r="29" spans="1:5" ht="12.75">
      <c r="A29" s="24"/>
      <c r="B29" s="22">
        <v>135.57457212713936</v>
      </c>
      <c r="C29" s="22">
        <v>68.15439235319181</v>
      </c>
      <c r="D29" s="19">
        <v>50.27077812886465</v>
      </c>
      <c r="E29" s="22"/>
    </row>
    <row r="30" spans="1:5" ht="12.75">
      <c r="A30" s="24">
        <v>2005</v>
      </c>
      <c r="B30" s="22">
        <v>134.47432762836186</v>
      </c>
      <c r="C30" s="22">
        <v>66.89277482853</v>
      </c>
      <c r="D30" s="19">
        <v>49.74389982703412</v>
      </c>
      <c r="E30" s="22"/>
    </row>
    <row r="31" spans="1:5" ht="12.75">
      <c r="A31" s="24"/>
      <c r="B31" s="22">
        <v>134.84107579462102</v>
      </c>
      <c r="C31" s="22">
        <v>65.10985865546417</v>
      </c>
      <c r="D31" s="19">
        <v>48.28636843170416</v>
      </c>
      <c r="E31" s="22"/>
    </row>
    <row r="32" spans="1:5" ht="12.75">
      <c r="A32" s="24"/>
      <c r="B32" s="22">
        <v>135.33007334963327</v>
      </c>
      <c r="C32" s="22">
        <v>63.24218317844726</v>
      </c>
      <c r="D32" s="19">
        <v>46.73180292680204</v>
      </c>
      <c r="E32" s="22"/>
    </row>
    <row r="33" spans="1:5" ht="12.75">
      <c r="A33" s="24"/>
      <c r="B33" s="22">
        <v>131.41809290953546</v>
      </c>
      <c r="C33" s="22">
        <v>60.16176575741113</v>
      </c>
      <c r="D33" s="19">
        <v>45.77890640889517</v>
      </c>
      <c r="E33" s="22"/>
    </row>
    <row r="34" spans="1:5" ht="12.75">
      <c r="A34" s="24"/>
      <c r="B34" s="22">
        <v>118.82640586797066</v>
      </c>
      <c r="C34" s="22">
        <v>50.503503735235945</v>
      </c>
      <c r="D34" s="19">
        <v>42.50191981010597</v>
      </c>
      <c r="E34" s="22"/>
    </row>
    <row r="35" spans="1:5" ht="12.75">
      <c r="A35" s="24">
        <v>2010</v>
      </c>
      <c r="B35" s="22">
        <v>122.24938875305624</v>
      </c>
      <c r="C35" s="22">
        <v>54.06569319461438</v>
      </c>
      <c r="D35" s="19">
        <v>44.22573703319457</v>
      </c>
      <c r="E35" s="22"/>
    </row>
    <row r="36" spans="1:5" ht="12.75">
      <c r="A36" s="24"/>
      <c r="B36" s="22">
        <v>120.78239608801957</v>
      </c>
      <c r="C36" s="22">
        <v>50.41039393389839</v>
      </c>
      <c r="D36" s="19">
        <v>41.73654072664867</v>
      </c>
      <c r="E36" s="22"/>
    </row>
    <row r="37" spans="1:5" ht="12.75">
      <c r="A37" s="24"/>
      <c r="B37" s="22">
        <v>117.97066014669927</v>
      </c>
      <c r="C37" s="22">
        <v>49.02381782708585</v>
      </c>
      <c r="D37" s="19">
        <v>41.55594091456604</v>
      </c>
      <c r="E37" s="22"/>
    </row>
    <row r="38" spans="1:5" ht="12.75">
      <c r="A38" s="24">
        <v>2013</v>
      </c>
      <c r="B38" s="22">
        <v>117.48166259168704</v>
      </c>
      <c r="C38" s="22">
        <v>50.17792510947892</v>
      </c>
      <c r="D38" s="19">
        <v>42.7112827674857</v>
      </c>
      <c r="E38" s="22"/>
    </row>
    <row r="39" spans="1:5" ht="12.75">
      <c r="A39" s="24"/>
      <c r="E39" s="22"/>
    </row>
    <row r="40" spans="1:5" ht="12.75">
      <c r="A40" s="373" t="s">
        <v>205</v>
      </c>
      <c r="B40" s="373"/>
      <c r="C40" s="373"/>
      <c r="D40" s="373"/>
      <c r="E40" s="22"/>
    </row>
    <row r="41" spans="1:5" ht="12.75">
      <c r="A41" s="24"/>
      <c r="E41" s="22"/>
    </row>
    <row r="42" spans="1:5" ht="12.75">
      <c r="A42" s="13" t="s">
        <v>22</v>
      </c>
      <c r="E42" s="22"/>
    </row>
    <row r="43" spans="1:6" ht="12.75">
      <c r="A43" s="24"/>
      <c r="E43" s="22"/>
      <c r="F43" s="22"/>
    </row>
    <row r="44" spans="1:7" ht="12.75">
      <c r="A44" s="24"/>
      <c r="F44" s="22"/>
      <c r="G44" s="22"/>
    </row>
    <row r="45" spans="1:7" ht="12.75">
      <c r="A45" s="26"/>
      <c r="F45" s="22"/>
      <c r="G45" s="22"/>
    </row>
    <row r="46" spans="1:7" ht="12.75">
      <c r="A46" s="26"/>
      <c r="F46" s="22"/>
      <c r="G46" s="22"/>
    </row>
    <row r="47" ht="12.75">
      <c r="A47" s="24"/>
    </row>
    <row r="48" ht="12.75">
      <c r="A48" s="141"/>
    </row>
  </sheetData>
  <sheetProtection/>
  <mergeCells count="1">
    <mergeCell ref="A40:D40"/>
  </mergeCells>
  <hyperlinks>
    <hyperlink ref="A42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3.7109375" style="15" bestFit="1" customWidth="1"/>
    <col min="3" max="3" width="16.140625" style="15" bestFit="1" customWidth="1"/>
    <col min="4" max="4" width="14.7109375" style="15" bestFit="1" customWidth="1"/>
    <col min="5" max="5" width="6.421875" style="15" customWidth="1"/>
    <col min="6" max="6" width="14.7109375" style="15" bestFit="1" customWidth="1"/>
    <col min="7" max="7" width="11.421875" style="15" bestFit="1" customWidth="1"/>
    <col min="8" max="8" width="10.57421875" style="15" customWidth="1"/>
    <col min="9" max="16384" width="9.140625" style="15" customWidth="1"/>
  </cols>
  <sheetData>
    <row r="1" ht="15.75">
      <c r="A1" s="27" t="s">
        <v>222</v>
      </c>
    </row>
    <row r="2" ht="15.75">
      <c r="A2" s="27" t="s">
        <v>221</v>
      </c>
    </row>
    <row r="4" ht="12.75">
      <c r="G4" s="26" t="s">
        <v>220</v>
      </c>
    </row>
    <row r="5" spans="2:7" ht="12.75">
      <c r="B5" s="24" t="s">
        <v>219</v>
      </c>
      <c r="C5" s="24" t="s">
        <v>218</v>
      </c>
      <c r="D5" s="24" t="s">
        <v>217</v>
      </c>
      <c r="E5" s="24" t="s">
        <v>216</v>
      </c>
      <c r="F5" s="24" t="s">
        <v>215</v>
      </c>
      <c r="G5" s="24" t="s">
        <v>83</v>
      </c>
    </row>
    <row r="6" spans="1:7" ht="12.75">
      <c r="A6" s="24">
        <v>1980</v>
      </c>
      <c r="B6" s="19">
        <v>1222</v>
      </c>
      <c r="C6" s="19">
        <v>20637.713</v>
      </c>
      <c r="D6" s="19">
        <v>7177.287</v>
      </c>
      <c r="E6" s="19">
        <v>1262</v>
      </c>
      <c r="F6" s="19">
        <v>5242</v>
      </c>
      <c r="G6" s="154">
        <v>35541</v>
      </c>
    </row>
    <row r="7" spans="1:7" ht="12.75">
      <c r="A7" s="24"/>
      <c r="B7" s="19">
        <v>1174</v>
      </c>
      <c r="C7" s="19">
        <v>20246.35</v>
      </c>
      <c r="D7" s="19">
        <v>6762.65</v>
      </c>
      <c r="E7" s="19">
        <v>1101</v>
      </c>
      <c r="F7" s="19">
        <v>5020</v>
      </c>
      <c r="G7" s="154">
        <v>34304</v>
      </c>
    </row>
    <row r="8" spans="1:7" ht="12.75">
      <c r="A8" s="24"/>
      <c r="B8" s="19">
        <v>1057</v>
      </c>
      <c r="C8" s="19">
        <v>20872.5</v>
      </c>
      <c r="D8" s="19">
        <v>6924.5</v>
      </c>
      <c r="E8" s="19">
        <v>1189</v>
      </c>
      <c r="F8" s="19">
        <v>4993</v>
      </c>
      <c r="G8" s="154">
        <v>35037</v>
      </c>
    </row>
    <row r="9" spans="1:7" ht="12.75">
      <c r="A9" s="24"/>
      <c r="B9" s="19">
        <v>1111</v>
      </c>
      <c r="C9" s="19">
        <v>21248.979</v>
      </c>
      <c r="D9" s="19">
        <v>7397.021</v>
      </c>
      <c r="E9" s="19">
        <v>1210</v>
      </c>
      <c r="F9" s="19">
        <v>5093</v>
      </c>
      <c r="G9" s="154">
        <v>36059</v>
      </c>
    </row>
    <row r="10" spans="1:7" ht="12.75">
      <c r="A10" s="24"/>
      <c r="B10" s="19">
        <v>1066</v>
      </c>
      <c r="C10" s="19">
        <v>21945.828</v>
      </c>
      <c r="D10" s="19">
        <v>8060.172</v>
      </c>
      <c r="E10" s="19">
        <v>1328</v>
      </c>
      <c r="F10" s="19">
        <v>5383</v>
      </c>
      <c r="G10" s="154">
        <v>37782</v>
      </c>
    </row>
    <row r="11" spans="1:7" ht="12.75">
      <c r="A11" s="24">
        <v>1985</v>
      </c>
      <c r="B11" s="19">
        <v>1078</v>
      </c>
      <c r="C11" s="19">
        <v>22059.533</v>
      </c>
      <c r="D11" s="19">
        <v>8526.467</v>
      </c>
      <c r="E11" s="19">
        <v>1254</v>
      </c>
      <c r="F11" s="19">
        <v>5582</v>
      </c>
      <c r="G11" s="154">
        <v>38500</v>
      </c>
    </row>
    <row r="12" spans="1:7" ht="12.75">
      <c r="A12" s="24"/>
      <c r="B12" s="19">
        <v>1071</v>
      </c>
      <c r="C12" s="19">
        <v>23143.779</v>
      </c>
      <c r="D12" s="19">
        <v>9462.221</v>
      </c>
      <c r="E12" s="19">
        <v>1151</v>
      </c>
      <c r="F12" s="19">
        <v>6126</v>
      </c>
      <c r="G12" s="154">
        <v>40954</v>
      </c>
    </row>
    <row r="13" spans="1:7" ht="12.75">
      <c r="A13" s="24"/>
      <c r="B13" s="19">
        <v>1028</v>
      </c>
      <c r="C13" s="19">
        <v>24043.757</v>
      </c>
      <c r="D13" s="19">
        <v>10018.243</v>
      </c>
      <c r="E13" s="19">
        <v>1103</v>
      </c>
      <c r="F13" s="19">
        <v>6479</v>
      </c>
      <c r="G13" s="154">
        <v>42672</v>
      </c>
    </row>
    <row r="14" spans="1:7" ht="12.75">
      <c r="A14" s="24"/>
      <c r="B14" s="19">
        <v>1048</v>
      </c>
      <c r="C14" s="19">
        <v>25269.933</v>
      </c>
      <c r="D14" s="19">
        <v>10963.067</v>
      </c>
      <c r="E14" s="19">
        <v>1159</v>
      </c>
      <c r="F14" s="19">
        <v>6905</v>
      </c>
      <c r="G14" s="154">
        <v>45345</v>
      </c>
    </row>
    <row r="15" spans="1:7" ht="12.75">
      <c r="A15" s="24"/>
      <c r="B15" s="19">
        <v>977</v>
      </c>
      <c r="C15" s="19">
        <v>25959.851</v>
      </c>
      <c r="D15" s="19">
        <v>11841.149</v>
      </c>
      <c r="E15" s="19">
        <v>1355</v>
      </c>
      <c r="F15" s="19">
        <v>7308</v>
      </c>
      <c r="G15" s="154">
        <v>47442</v>
      </c>
    </row>
    <row r="16" spans="1:7" ht="12.75">
      <c r="A16" s="24">
        <v>1990</v>
      </c>
      <c r="B16" s="19">
        <v>1125</v>
      </c>
      <c r="C16" s="19">
        <v>27027.546</v>
      </c>
      <c r="D16" s="19">
        <v>11788.454</v>
      </c>
      <c r="E16" s="19">
        <v>1363</v>
      </c>
      <c r="F16" s="19">
        <v>7332</v>
      </c>
      <c r="G16" s="154">
        <v>48635</v>
      </c>
    </row>
    <row r="17" spans="1:7" ht="12.75">
      <c r="A17" s="24"/>
      <c r="B17" s="19">
        <v>1139</v>
      </c>
      <c r="C17" s="19">
        <v>27008.285</v>
      </c>
      <c r="D17" s="19">
        <v>11526.715</v>
      </c>
      <c r="E17" s="19">
        <v>1424</v>
      </c>
      <c r="F17" s="19">
        <v>6872</v>
      </c>
      <c r="G17" s="154">
        <v>47973</v>
      </c>
    </row>
    <row r="18" spans="1:7" ht="12.75">
      <c r="A18" s="24"/>
      <c r="B18" s="19">
        <v>1176</v>
      </c>
      <c r="C18" s="19">
        <v>27599.756</v>
      </c>
      <c r="D18" s="19">
        <v>11763.244</v>
      </c>
      <c r="E18" s="19">
        <v>1377</v>
      </c>
      <c r="F18" s="19">
        <v>7435</v>
      </c>
      <c r="G18" s="154">
        <v>49355</v>
      </c>
    </row>
    <row r="19" spans="1:7" ht="12.75">
      <c r="A19" s="24"/>
      <c r="B19" s="19">
        <v>1306</v>
      </c>
      <c r="C19" s="19">
        <v>27592.854</v>
      </c>
      <c r="D19" s="19">
        <v>11909.146</v>
      </c>
      <c r="E19" s="19">
        <v>1341</v>
      </c>
      <c r="F19" s="19">
        <v>7871</v>
      </c>
      <c r="G19" s="154">
        <v>50024</v>
      </c>
    </row>
    <row r="20" spans="1:7" ht="12.75">
      <c r="A20" s="24"/>
      <c r="B20" s="19">
        <v>1250</v>
      </c>
      <c r="C20" s="19">
        <v>27193.689</v>
      </c>
      <c r="D20" s="19">
        <v>12496.311</v>
      </c>
      <c r="E20" s="19">
        <v>1239</v>
      </c>
      <c r="F20" s="19">
        <v>8070</v>
      </c>
      <c r="G20" s="154">
        <v>50253</v>
      </c>
    </row>
    <row r="21" spans="1:7" ht="12.75">
      <c r="A21" s="24">
        <v>1995</v>
      </c>
      <c r="B21" s="19">
        <v>1290</v>
      </c>
      <c r="C21" s="19">
        <v>26902.877</v>
      </c>
      <c r="D21" s="19">
        <v>12365.123</v>
      </c>
      <c r="E21" s="19">
        <v>1193</v>
      </c>
      <c r="F21" s="19">
        <v>8485</v>
      </c>
      <c r="G21" s="154">
        <v>50238</v>
      </c>
    </row>
    <row r="22" spans="1:7" ht="12.75">
      <c r="A22" s="24"/>
      <c r="B22" s="19">
        <v>1338.173</v>
      </c>
      <c r="C22" s="19">
        <v>27872.043</v>
      </c>
      <c r="D22" s="19">
        <v>12899.497</v>
      </c>
      <c r="E22" s="19">
        <v>1294.431</v>
      </c>
      <c r="F22" s="19">
        <v>8917.235</v>
      </c>
      <c r="G22" s="154">
        <v>52321.379</v>
      </c>
    </row>
    <row r="23" spans="1:7" ht="12.75">
      <c r="A23" s="24"/>
      <c r="B23" s="19">
        <v>1245.092</v>
      </c>
      <c r="C23" s="19">
        <v>28117.778</v>
      </c>
      <c r="D23" s="19">
        <v>13141.67</v>
      </c>
      <c r="E23" s="19">
        <v>1255.693</v>
      </c>
      <c r="F23" s="19">
        <v>9322.297</v>
      </c>
      <c r="G23" s="154">
        <v>53082.531</v>
      </c>
    </row>
    <row r="24" spans="1:7" ht="12.75">
      <c r="A24" s="24"/>
      <c r="B24" s="19">
        <v>1339.434</v>
      </c>
      <c r="C24" s="19">
        <v>27972.114</v>
      </c>
      <c r="D24" s="19">
        <v>13048.214</v>
      </c>
      <c r="E24" s="19">
        <v>1175.257</v>
      </c>
      <c r="F24" s="19">
        <v>10236.967</v>
      </c>
      <c r="G24" s="154">
        <v>53771.986</v>
      </c>
    </row>
    <row r="25" spans="1:7" ht="12.75">
      <c r="A25" s="24"/>
      <c r="B25" s="19">
        <v>1369.967</v>
      </c>
      <c r="C25" s="19">
        <v>28619.953</v>
      </c>
      <c r="D25" s="19">
        <v>12778.639</v>
      </c>
      <c r="E25" s="19">
        <v>1067.243</v>
      </c>
      <c r="F25" s="19">
        <v>11017.295</v>
      </c>
      <c r="G25" s="154">
        <v>54853.097</v>
      </c>
    </row>
    <row r="26" spans="1:7" ht="12.75">
      <c r="A26" s="24">
        <v>2000</v>
      </c>
      <c r="B26" s="19">
        <v>1380.289</v>
      </c>
      <c r="C26" s="19">
        <v>28552.233</v>
      </c>
      <c r="D26" s="19">
        <v>12518.423</v>
      </c>
      <c r="E26" s="19">
        <v>1032.45</v>
      </c>
      <c r="F26" s="19">
        <v>11977.723</v>
      </c>
      <c r="G26" s="154">
        <v>55461.117</v>
      </c>
    </row>
    <row r="27" spans="1:7" ht="12.75">
      <c r="A27" s="24"/>
      <c r="B27" s="19">
        <v>1423.328</v>
      </c>
      <c r="C27" s="19">
        <v>28524.396</v>
      </c>
      <c r="D27" s="19">
        <v>12572.164</v>
      </c>
      <c r="E27" s="19">
        <v>843.888</v>
      </c>
      <c r="F27" s="19">
        <v>11773.505</v>
      </c>
      <c r="G27" s="154">
        <v>55137.281</v>
      </c>
    </row>
    <row r="28" spans="1:7" ht="12.75">
      <c r="A28" s="24"/>
      <c r="B28" s="19">
        <v>1388.554</v>
      </c>
      <c r="C28" s="19">
        <v>29042.308</v>
      </c>
      <c r="D28" s="19">
        <v>12896.159</v>
      </c>
      <c r="E28" s="19">
        <v>702.46</v>
      </c>
      <c r="F28" s="19">
        <v>11657.751</v>
      </c>
      <c r="G28" s="154">
        <v>55684.846</v>
      </c>
    </row>
    <row r="29" spans="1:7" ht="12.75">
      <c r="A29" s="24"/>
      <c r="B29" s="19">
        <v>1373.049</v>
      </c>
      <c r="C29" s="19">
        <v>28719.946</v>
      </c>
      <c r="D29" s="19">
        <v>13117.808</v>
      </c>
      <c r="E29" s="19">
        <v>1234.312</v>
      </c>
      <c r="F29" s="19">
        <v>11935.784</v>
      </c>
      <c r="G29" s="154">
        <v>56365.788</v>
      </c>
    </row>
    <row r="30" spans="1:7" ht="12.75">
      <c r="A30" s="24"/>
      <c r="B30" s="19">
        <v>1047.212</v>
      </c>
      <c r="C30" s="19">
        <v>28847.661</v>
      </c>
      <c r="D30" s="19">
        <v>13391.51</v>
      </c>
      <c r="E30" s="19">
        <v>1195.981</v>
      </c>
      <c r="F30" s="19">
        <v>12908.48</v>
      </c>
      <c r="G30" s="154">
        <v>57374.141</v>
      </c>
    </row>
    <row r="31" spans="1:7" ht="12.75">
      <c r="A31" s="24">
        <v>2005</v>
      </c>
      <c r="B31" s="19">
        <v>984.104</v>
      </c>
      <c r="C31" s="19">
        <v>28742.031</v>
      </c>
      <c r="D31" s="19">
        <v>13840.426</v>
      </c>
      <c r="E31" s="19">
        <v>1370.313</v>
      </c>
      <c r="F31" s="19">
        <v>13856.293</v>
      </c>
      <c r="G31" s="154">
        <v>58793.167</v>
      </c>
    </row>
    <row r="32" spans="1:7" ht="12.75">
      <c r="A32" s="24"/>
      <c r="B32" s="19">
        <v>988.066</v>
      </c>
      <c r="C32" s="19">
        <v>28515.83</v>
      </c>
      <c r="D32" s="19">
        <v>14186.217</v>
      </c>
      <c r="E32" s="19">
        <v>1812.287</v>
      </c>
      <c r="F32" s="19">
        <v>13999.047</v>
      </c>
      <c r="G32" s="154">
        <v>59501.446</v>
      </c>
    </row>
    <row r="33" spans="1:7" ht="12.75">
      <c r="A33" s="24"/>
      <c r="B33" s="19">
        <v>999.116</v>
      </c>
      <c r="C33" s="19">
        <v>28459.743</v>
      </c>
      <c r="D33" s="19">
        <v>14787.931</v>
      </c>
      <c r="E33" s="19">
        <v>1618.175</v>
      </c>
      <c r="F33" s="19">
        <v>13905.965</v>
      </c>
      <c r="G33" s="154">
        <v>59770.929</v>
      </c>
    </row>
    <row r="34" spans="1:7" ht="12.75">
      <c r="A34" s="24"/>
      <c r="B34" s="19">
        <v>1008.629</v>
      </c>
      <c r="C34" s="19">
        <v>27724.241</v>
      </c>
      <c r="D34" s="19">
        <v>14219.508</v>
      </c>
      <c r="E34" s="19">
        <v>1013.934</v>
      </c>
      <c r="F34" s="19">
        <v>13426.09</v>
      </c>
      <c r="G34" s="154">
        <v>57392.401</v>
      </c>
    </row>
    <row r="35" spans="1:7" ht="12.75">
      <c r="A35" s="24"/>
      <c r="B35" s="19">
        <v>1015.511</v>
      </c>
      <c r="C35" s="19">
        <v>26791.847</v>
      </c>
      <c r="D35" s="19">
        <v>13883.079</v>
      </c>
      <c r="E35" s="19">
        <v>950.878</v>
      </c>
      <c r="F35" s="19">
        <v>12751.303</v>
      </c>
      <c r="G35" s="154">
        <v>55392.618</v>
      </c>
    </row>
    <row r="36" spans="1:7" ht="12.75">
      <c r="A36" s="24">
        <v>2010</v>
      </c>
      <c r="B36" s="19">
        <v>1022.295</v>
      </c>
      <c r="C36" s="19">
        <v>25841.08</v>
      </c>
      <c r="D36" s="19">
        <v>14537.075</v>
      </c>
      <c r="E36" s="19">
        <v>948.243</v>
      </c>
      <c r="F36" s="19">
        <v>12287.762</v>
      </c>
      <c r="G36" s="154">
        <v>54636.455</v>
      </c>
    </row>
    <row r="37" spans="1:7" ht="12.75">
      <c r="A37" s="24"/>
      <c r="B37" s="19">
        <v>1052.302</v>
      </c>
      <c r="C37" s="19">
        <v>25317.311</v>
      </c>
      <c r="D37" s="19">
        <v>14458.064</v>
      </c>
      <c r="E37" s="19">
        <v>893.897</v>
      </c>
      <c r="F37" s="19">
        <v>12802.443</v>
      </c>
      <c r="G37" s="154">
        <v>54524.017</v>
      </c>
    </row>
    <row r="38" spans="1:7" ht="12.75">
      <c r="A38" s="24"/>
      <c r="B38" s="19">
        <v>1060.079</v>
      </c>
      <c r="C38" s="19">
        <v>24910.833</v>
      </c>
      <c r="D38" s="19">
        <v>14556.93</v>
      </c>
      <c r="E38" s="19">
        <v>833.193</v>
      </c>
      <c r="F38" s="19">
        <v>12407.909</v>
      </c>
      <c r="G38" s="154">
        <v>53768.944</v>
      </c>
    </row>
    <row r="39" spans="1:7" ht="12.75">
      <c r="A39" s="24">
        <v>2013</v>
      </c>
      <c r="B39" s="19">
        <v>1060.456</v>
      </c>
      <c r="C39" s="19">
        <v>24726.129</v>
      </c>
      <c r="D39" s="19">
        <v>14544.651</v>
      </c>
      <c r="E39" s="19">
        <v>828.469</v>
      </c>
      <c r="F39" s="19">
        <v>12258.18</v>
      </c>
      <c r="G39" s="154">
        <v>53417.884</v>
      </c>
    </row>
    <row r="40" spans="1:6" ht="12.75">
      <c r="A40" s="24"/>
      <c r="C40" s="179"/>
      <c r="D40" s="179"/>
      <c r="E40" s="179"/>
      <c r="F40" s="179"/>
    </row>
    <row r="41" ht="12.75">
      <c r="A41" s="141" t="s">
        <v>214</v>
      </c>
    </row>
    <row r="42" ht="12.75">
      <c r="A42" s="17" t="s">
        <v>213</v>
      </c>
    </row>
    <row r="43" ht="12.75">
      <c r="A43" s="17" t="s">
        <v>212</v>
      </c>
    </row>
    <row r="44" ht="12.75">
      <c r="A44" s="141" t="s">
        <v>211</v>
      </c>
    </row>
    <row r="46" ht="12.75">
      <c r="A46" s="13" t="s">
        <v>22</v>
      </c>
    </row>
  </sheetData>
  <sheetProtection/>
  <hyperlinks>
    <hyperlink ref="A46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Harris Kevin (Statistics)</cp:lastModifiedBy>
  <cp:lastPrinted>2012-10-18T12:21:38Z</cp:lastPrinted>
  <dcterms:created xsi:type="dcterms:W3CDTF">2001-03-02T15:48:48Z</dcterms:created>
  <dcterms:modified xsi:type="dcterms:W3CDTF">2014-10-27T17:39:19Z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