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495" windowWidth="14940" windowHeight="8460" tabRatio="871"/>
  </bookViews>
  <sheets>
    <sheet name="Index" sheetId="12" r:id="rId1"/>
    <sheet name="Denominators" sheetId="20" state="hidden" r:id="rId2"/>
    <sheet name="Table 1a" sheetId="1" r:id="rId3"/>
    <sheet name="Table 1b" sheetId="2" r:id="rId4"/>
    <sheet name="Table 1c" sheetId="3" r:id="rId5"/>
    <sheet name="Table 1d" sheetId="4" r:id="rId6"/>
    <sheet name="Table 2 data" sheetId="55" state="hidden" r:id="rId7"/>
    <sheet name="Table1a for Checks" sheetId="62" state="hidden" r:id="rId8"/>
    <sheet name="Table 2" sheetId="56" r:id="rId9"/>
    <sheet name="T3_4ab" sheetId="44" state="hidden" r:id="rId10"/>
    <sheet name="Table 3a" sheetId="43" r:id="rId11"/>
    <sheet name="Table 3b" sheetId="14" r:id="rId12"/>
    <sheet name="Table 3c" sheetId="13" r:id="rId13"/>
    <sheet name="Table 3d" sheetId="66" r:id="rId14"/>
    <sheet name="Table 4a" sheetId="46" r:id="rId15"/>
    <sheet name="Table 4b" sheetId="15" r:id="rId16"/>
    <sheet name="SQL 5ab" sheetId="27" state="hidden" r:id="rId17"/>
    <sheet name="Table 5a" sheetId="8" r:id="rId18"/>
    <sheet name="Table 5b" sheetId="17" r:id="rId19"/>
    <sheet name="SQL 6ab" sheetId="28" state="hidden" r:id="rId20"/>
    <sheet name="Table 6a" sheetId="9" r:id="rId21"/>
    <sheet name="Table 6b" sheetId="51" r:id="rId22"/>
  </sheets>
  <definedNames>
    <definedName name="_xlnm._FilterDatabase" localSheetId="1" hidden="1">Denominators!#REF!</definedName>
    <definedName name="_xlnm._FilterDatabase" localSheetId="16" hidden="1">'SQL 5ab'!#REF!</definedName>
    <definedName name="_xlnm._FilterDatabase" localSheetId="6" hidden="1">'Table 2 data'!#REF!</definedName>
    <definedName name="_xlnm._FilterDatabase" localSheetId="10" hidden="1">#REF!</definedName>
    <definedName name="_xlnm._FilterDatabase" localSheetId="14" hidden="1">#REF!</definedName>
    <definedName name="Denominators">Denominators!$A$5:$D$26</definedName>
    <definedName name="Denominators2014">Denominators!$A$46:$D$68</definedName>
    <definedName name="Denominators2014T5">Denominators!$F$46:$I$68</definedName>
    <definedName name="Gender">'Table 2 data'!$A$17:$A$19</definedName>
    <definedName name="_xlnm.Print_Area" localSheetId="0">Index!$A$1:$C$29</definedName>
    <definedName name="_xlnm.Print_Area" localSheetId="4">'Table 1c'!$A$1:$Y$37</definedName>
    <definedName name="_xlnm.Print_Area" localSheetId="10">'Table 3a'!$A$1:$P$49</definedName>
    <definedName name="_xlnm.Print_Area" localSheetId="11">'Table 3b'!$A$1:$P$24</definedName>
    <definedName name="_xlnm.Print_Area" localSheetId="12">'Table 3c'!$A$1:$O$46</definedName>
    <definedName name="_xlnm.Print_Area" localSheetId="13">'Table 3d'!$A$1:$M$46</definedName>
    <definedName name="_xlnm.Print_Area" localSheetId="17">'Table 5a'!$A$1:$L$59</definedName>
    <definedName name="_xlnm.Print_Area" localSheetId="18">'Table 5b'!$A$1:$L$23</definedName>
    <definedName name="_xlnm.Print_Area" localSheetId="20">'Table 6a'!$A$1:$Y$39</definedName>
    <definedName name="_xlnm.Print_Titles" localSheetId="17">'Table 5a'!$6:$7</definedName>
    <definedName name="T2indicators">'Table 2 data'!$A$23:$A$34</definedName>
    <definedName name="T314Percentage">T3_4ab!$A$42:$AR$64</definedName>
    <definedName name="T3Number">T3_4ab!#REF!</definedName>
    <definedName name="T3Percentage">T3_4ab!$A$9:$AR$31</definedName>
    <definedName name="T3WBPercentage">T3_4ab!#REF!</definedName>
    <definedName name="Table5">'SQL 5ab'!$A$8:$Y$32</definedName>
    <definedName name="Table52014">'SQL 5ab'!$A$41:$Y$82</definedName>
    <definedName name="Table6">'SQL 6ab'!$A$8:$BX$21</definedName>
  </definedNames>
  <calcPr calcId="145621"/>
</workbook>
</file>

<file path=xl/calcChain.xml><?xml version="1.0" encoding="utf-8"?>
<calcChain xmlns="http://schemas.openxmlformats.org/spreadsheetml/2006/main">
  <c r="B43" i="8" l="1"/>
  <c r="B41" i="8"/>
  <c r="B39" i="8"/>
  <c r="B37" i="8"/>
  <c r="B35" i="8"/>
  <c r="B33" i="8"/>
  <c r="B31" i="8"/>
  <c r="B29" i="8"/>
  <c r="B27" i="8"/>
  <c r="B25" i="8"/>
  <c r="B23" i="8"/>
  <c r="B21" i="8"/>
  <c r="B19" i="8"/>
  <c r="B17" i="8"/>
  <c r="B15" i="8"/>
  <c r="B13" i="8"/>
  <c r="B11" i="8"/>
  <c r="B9" i="8"/>
  <c r="L4" i="8"/>
  <c r="P4" i="14"/>
  <c r="P4" i="43"/>
  <c r="C9" i="43" l="1"/>
  <c r="O3" i="8" l="1"/>
  <c r="W3" i="43"/>
  <c r="W3" i="14"/>
  <c r="B34" i="43"/>
  <c r="B17" i="43"/>
  <c r="B14" i="43"/>
  <c r="B24" i="43"/>
  <c r="B9" i="14"/>
  <c r="B20" i="43"/>
  <c r="B15" i="43"/>
  <c r="B36" i="43"/>
  <c r="B13" i="14"/>
  <c r="B16" i="43"/>
  <c r="B22" i="43"/>
  <c r="B32" i="43"/>
  <c r="B15" i="14"/>
  <c r="B26" i="43"/>
  <c r="B30" i="43"/>
  <c r="B11" i="14"/>
  <c r="B13" i="43"/>
  <c r="B11" i="43"/>
  <c r="B18" i="43"/>
  <c r="B29" i="43"/>
  <c r="B9" i="43"/>
  <c r="B28" i="43"/>
  <c r="AA2" i="9" l="1"/>
  <c r="C18" i="43"/>
  <c r="C17" i="43"/>
  <c r="B35" i="62" l="1"/>
  <c r="D35" i="62"/>
  <c r="E35" i="62"/>
  <c r="F35" i="62"/>
  <c r="G35" i="62"/>
  <c r="H35" i="62"/>
  <c r="B36" i="62"/>
  <c r="D36" i="62"/>
  <c r="E36" i="62"/>
  <c r="F36" i="62"/>
  <c r="G36" i="62"/>
  <c r="H36" i="62"/>
  <c r="B37" i="62"/>
  <c r="D37" i="62"/>
  <c r="E37" i="62"/>
  <c r="F37" i="62"/>
  <c r="G37" i="62"/>
  <c r="H37" i="62"/>
  <c r="B38" i="62"/>
  <c r="D38" i="62"/>
  <c r="E38" i="62"/>
  <c r="F38" i="62"/>
  <c r="G38" i="62"/>
  <c r="H38" i="62"/>
  <c r="B39" i="62"/>
  <c r="D39" i="62"/>
  <c r="E39" i="62"/>
  <c r="F39" i="62"/>
  <c r="G39" i="62"/>
  <c r="H39" i="62"/>
  <c r="B40" i="62"/>
  <c r="D40" i="62"/>
  <c r="E40" i="62"/>
  <c r="F40" i="62"/>
  <c r="G40" i="62"/>
  <c r="H40" i="62"/>
  <c r="B41" i="62"/>
  <c r="D41" i="62"/>
  <c r="E41" i="62"/>
  <c r="F41" i="62"/>
  <c r="G41" i="62"/>
  <c r="H41" i="62"/>
  <c r="B42" i="62"/>
  <c r="D42" i="62"/>
  <c r="E42" i="62"/>
  <c r="F42" i="62"/>
  <c r="G42" i="62"/>
  <c r="H42" i="62"/>
  <c r="H34" i="62"/>
  <c r="G34" i="62"/>
  <c r="F34" i="62"/>
  <c r="E34" i="62"/>
  <c r="D34" i="62"/>
  <c r="B34" i="62"/>
  <c r="B21" i="62"/>
  <c r="D21" i="62"/>
  <c r="E21" i="62"/>
  <c r="F21" i="62"/>
  <c r="G21" i="62"/>
  <c r="H21" i="62"/>
  <c r="B22" i="62"/>
  <c r="D22" i="62"/>
  <c r="E22" i="62"/>
  <c r="F22" i="62"/>
  <c r="G22" i="62"/>
  <c r="H22" i="62"/>
  <c r="B23" i="62"/>
  <c r="D23" i="62"/>
  <c r="E23" i="62"/>
  <c r="F23" i="62"/>
  <c r="G23" i="62"/>
  <c r="H23" i="62"/>
  <c r="B24" i="62"/>
  <c r="D24" i="62"/>
  <c r="E24" i="62"/>
  <c r="F24" i="62"/>
  <c r="G24" i="62"/>
  <c r="H24" i="62"/>
  <c r="B25" i="62"/>
  <c r="D25" i="62"/>
  <c r="E25" i="62"/>
  <c r="F25" i="62"/>
  <c r="G25" i="62"/>
  <c r="H25" i="62"/>
  <c r="B26" i="62"/>
  <c r="D26" i="62"/>
  <c r="E26" i="62"/>
  <c r="F26" i="62"/>
  <c r="G26" i="62"/>
  <c r="H26" i="62"/>
  <c r="B27" i="62"/>
  <c r="D27" i="62"/>
  <c r="E27" i="62"/>
  <c r="F27" i="62"/>
  <c r="G27" i="62"/>
  <c r="H27" i="62"/>
  <c r="B28" i="62"/>
  <c r="D28" i="62"/>
  <c r="E28" i="62"/>
  <c r="F28" i="62"/>
  <c r="G28" i="62"/>
  <c r="H28" i="62"/>
  <c r="H20" i="62"/>
  <c r="G20" i="62"/>
  <c r="F20" i="62"/>
  <c r="E20" i="62"/>
  <c r="D20" i="62"/>
  <c r="B20" i="62"/>
  <c r="B6" i="62"/>
  <c r="D6" i="62"/>
  <c r="E6" i="62"/>
  <c r="F6" i="62"/>
  <c r="G6" i="62"/>
  <c r="H6" i="62"/>
  <c r="B7" i="62"/>
  <c r="D7" i="62"/>
  <c r="E7" i="62"/>
  <c r="F7" i="62"/>
  <c r="G7" i="62"/>
  <c r="H7" i="62"/>
  <c r="B8" i="62"/>
  <c r="D8" i="62"/>
  <c r="E8" i="62"/>
  <c r="F8" i="62"/>
  <c r="G8" i="62"/>
  <c r="H8" i="62"/>
  <c r="B9" i="62"/>
  <c r="D9" i="62"/>
  <c r="E9" i="62"/>
  <c r="F9" i="62"/>
  <c r="G9" i="62"/>
  <c r="H9" i="62"/>
  <c r="B10" i="62"/>
  <c r="D10" i="62"/>
  <c r="E10" i="62"/>
  <c r="F10" i="62"/>
  <c r="G10" i="62"/>
  <c r="H10" i="62"/>
  <c r="B11" i="62"/>
  <c r="D11" i="62"/>
  <c r="E11" i="62"/>
  <c r="F11" i="62"/>
  <c r="G11" i="62"/>
  <c r="H11" i="62"/>
  <c r="B12" i="62"/>
  <c r="D12" i="62"/>
  <c r="E12" i="62"/>
  <c r="F12" i="62"/>
  <c r="G12" i="62"/>
  <c r="H12" i="62"/>
  <c r="B13" i="62"/>
  <c r="D13" i="62"/>
  <c r="E13" i="62"/>
  <c r="F13" i="62"/>
  <c r="G13" i="62"/>
  <c r="H13" i="62"/>
  <c r="B14" i="62"/>
  <c r="D14" i="62"/>
  <c r="E14" i="62"/>
  <c r="F14" i="62"/>
  <c r="G14" i="62"/>
  <c r="H14" i="62"/>
  <c r="B15" i="62"/>
  <c r="D15" i="62"/>
  <c r="E15" i="62"/>
  <c r="F15" i="62"/>
  <c r="G15" i="62"/>
  <c r="H15" i="62"/>
  <c r="B16" i="62"/>
  <c r="D16" i="62"/>
  <c r="E16" i="62"/>
  <c r="F16" i="62"/>
  <c r="G16" i="62"/>
  <c r="H16" i="62"/>
  <c r="B17" i="62"/>
  <c r="D17" i="62"/>
  <c r="E17" i="62"/>
  <c r="F17" i="62"/>
  <c r="G17" i="62"/>
  <c r="H17" i="62"/>
  <c r="D5" i="62"/>
  <c r="E5" i="62"/>
  <c r="F5" i="62"/>
  <c r="G5" i="62"/>
  <c r="H5" i="62"/>
  <c r="B5" i="62"/>
  <c r="A5" i="51" l="1"/>
  <c r="A5" i="9"/>
  <c r="A5" i="17" l="1"/>
  <c r="A6" i="8"/>
  <c r="B38" i="27"/>
  <c r="C38" i="27" l="1"/>
  <c r="A5" i="46"/>
  <c r="D38" i="27" l="1"/>
  <c r="B40" i="44"/>
  <c r="C40" i="44" s="1"/>
  <c r="D40" i="44" s="1"/>
  <c r="E40" i="44" s="1"/>
  <c r="F40" i="44" s="1"/>
  <c r="G40" i="44" s="1"/>
  <c r="H40" i="44" s="1"/>
  <c r="I40" i="44" s="1"/>
  <c r="J40" i="44" s="1"/>
  <c r="K40" i="44" s="1"/>
  <c r="L40" i="44" s="1"/>
  <c r="M40" i="44" s="1"/>
  <c r="N40" i="44" s="1"/>
  <c r="O40" i="44" s="1"/>
  <c r="P40" i="44" s="1"/>
  <c r="B38" i="44"/>
  <c r="C38" i="44" s="1"/>
  <c r="D38" i="44" s="1"/>
  <c r="E38" i="44" s="1"/>
  <c r="F38" i="44" s="1"/>
  <c r="G38" i="44" s="1"/>
  <c r="H38" i="44" s="1"/>
  <c r="I38" i="44" s="1"/>
  <c r="J38" i="44" s="1"/>
  <c r="K38" i="44" s="1"/>
  <c r="L38" i="44" s="1"/>
  <c r="M38" i="44" s="1"/>
  <c r="N38" i="44" l="1"/>
  <c r="E38" i="27"/>
  <c r="O38" i="44" l="1"/>
  <c r="F38" i="27"/>
  <c r="G38" i="27" s="1"/>
  <c r="H38" i="27" s="1"/>
  <c r="I38" i="27" s="1"/>
  <c r="J38" i="27" s="1"/>
  <c r="K38" i="27" s="1"/>
  <c r="L38" i="27" s="1"/>
  <c r="M38" i="27" s="1"/>
  <c r="N38" i="27" s="1"/>
  <c r="O38" i="27" s="1"/>
  <c r="P38" i="27" s="1"/>
  <c r="Q38" i="27" s="1"/>
  <c r="R38" i="27" s="1"/>
  <c r="S38" i="27" s="1"/>
  <c r="T38" i="27" s="1"/>
  <c r="U38" i="27" s="1"/>
  <c r="V38" i="27" s="1"/>
  <c r="W38" i="27" s="1"/>
  <c r="X38" i="27" s="1"/>
  <c r="Y38" i="27" s="1"/>
  <c r="P38" i="44" l="1"/>
  <c r="Q38" i="44" l="1"/>
  <c r="R38" i="44" s="1"/>
  <c r="S38" i="44" s="1"/>
  <c r="T38" i="44" s="1"/>
  <c r="U38" i="44" s="1"/>
  <c r="V38" i="44" s="1"/>
  <c r="W38" i="44" s="1"/>
  <c r="X38" i="44" s="1"/>
  <c r="Y38" i="44" s="1"/>
  <c r="Z38" i="44" s="1"/>
  <c r="AA38" i="44" s="1"/>
  <c r="AB38" i="44" s="1"/>
  <c r="AC38" i="44" s="1"/>
  <c r="AD38" i="44" s="1"/>
  <c r="AE38" i="44" s="1"/>
  <c r="AF38" i="44" s="1"/>
  <c r="AG38" i="44" s="1"/>
  <c r="AH38" i="44" s="1"/>
  <c r="AI38" i="44" s="1"/>
  <c r="AJ38" i="44" s="1"/>
  <c r="AK38" i="44" s="1"/>
  <c r="AL38" i="44" s="1"/>
  <c r="AM38" i="44" s="1"/>
  <c r="AN38" i="44" s="1"/>
  <c r="AO38" i="44" s="1"/>
  <c r="AP38" i="44" s="1"/>
  <c r="AQ38" i="44" s="1"/>
  <c r="AR38" i="44" s="1"/>
  <c r="AS38" i="44" s="1"/>
  <c r="AT38" i="44" s="1"/>
  <c r="D43" i="62" l="1"/>
  <c r="E43" i="62"/>
  <c r="F43" i="62"/>
  <c r="G43" i="62"/>
  <c r="H43" i="62"/>
  <c r="D29" i="62"/>
  <c r="E29" i="62"/>
  <c r="F29" i="62"/>
  <c r="G29" i="62"/>
  <c r="H29" i="62"/>
  <c r="B29" i="62"/>
  <c r="B43" i="62" l="1"/>
  <c r="C9" i="14" l="1"/>
  <c r="B8" i="17"/>
  <c r="C16" i="43"/>
  <c r="C13" i="14"/>
  <c r="B12" i="17"/>
  <c r="C15" i="14"/>
  <c r="B14" i="17"/>
  <c r="C28" i="43"/>
  <c r="C14" i="43"/>
  <c r="C20" i="43"/>
  <c r="C15" i="43"/>
  <c r="C11" i="14"/>
  <c r="B10" i="17"/>
  <c r="C24" i="43"/>
  <c r="C11" i="43"/>
  <c r="C29" i="43"/>
  <c r="C13" i="43"/>
  <c r="C30" i="43"/>
  <c r="C32" i="43" l="1"/>
  <c r="C36" i="43"/>
  <c r="C34" i="43"/>
  <c r="C22" i="43"/>
  <c r="D31" i="62"/>
  <c r="F45" i="62"/>
  <c r="D45" i="62"/>
  <c r="B31" i="62"/>
  <c r="G31" i="62"/>
  <c r="B45" i="62" l="1"/>
  <c r="C26" i="43"/>
  <c r="H31" i="62"/>
  <c r="G45" i="62"/>
  <c r="F31" i="62"/>
  <c r="E31" i="62"/>
  <c r="E45" i="62"/>
  <c r="H45" i="62"/>
  <c r="B24" i="55" l="1"/>
  <c r="B25" i="55" s="1"/>
  <c r="B26" i="55" s="1"/>
  <c r="B27" i="55" s="1"/>
  <c r="B28" i="55" s="1"/>
  <c r="B29" i="55" s="1"/>
  <c r="B30" i="55" s="1"/>
  <c r="B31" i="55" s="1"/>
  <c r="B32" i="55" s="1"/>
  <c r="B33" i="55" s="1"/>
  <c r="B34" i="55" s="1"/>
  <c r="B22" i="55" l="1"/>
  <c r="B15" i="56" s="1"/>
  <c r="D8" i="56" l="1"/>
  <c r="B13" i="56"/>
  <c r="D15" i="56"/>
  <c r="C18" i="56"/>
  <c r="D10" i="56"/>
  <c r="C13" i="56"/>
  <c r="B16" i="56"/>
  <c r="D18" i="56"/>
  <c r="C10" i="56"/>
  <c r="B11" i="56"/>
  <c r="D13" i="56"/>
  <c r="C16" i="56"/>
  <c r="B10" i="56"/>
  <c r="C11" i="56"/>
  <c r="B14" i="56"/>
  <c r="D16" i="56"/>
  <c r="D11" i="56"/>
  <c r="C14" i="56"/>
  <c r="B17" i="56"/>
  <c r="B12" i="56"/>
  <c r="D14" i="56"/>
  <c r="C17" i="56"/>
  <c r="B20" i="56"/>
  <c r="C12" i="56"/>
  <c r="D17" i="56"/>
  <c r="C20" i="56"/>
  <c r="D12" i="56"/>
  <c r="C15" i="56"/>
  <c r="B18" i="56"/>
  <c r="D20" i="56"/>
  <c r="B2" i="55" l="1"/>
  <c r="C2" i="55" s="1"/>
  <c r="D2" i="55" s="1"/>
  <c r="E2" i="55" s="1"/>
  <c r="F2" i="55" s="1"/>
  <c r="G2" i="55" s="1"/>
  <c r="H2" i="55" s="1"/>
  <c r="I2" i="55" s="1"/>
  <c r="J2" i="55" s="1"/>
  <c r="K2" i="55" s="1"/>
  <c r="L2" i="55" s="1"/>
  <c r="M2" i="55" s="1"/>
  <c r="N2" i="55" s="1"/>
  <c r="O2" i="55" s="1"/>
  <c r="P2" i="55" s="1"/>
  <c r="Q2" i="55" s="1"/>
  <c r="R2" i="55" s="1"/>
  <c r="S2" i="55" s="1"/>
  <c r="T2" i="55" s="1"/>
  <c r="U2" i="55" s="1"/>
  <c r="V2" i="55" s="1"/>
  <c r="W2" i="55" s="1"/>
  <c r="X2" i="55" s="1"/>
  <c r="Y2" i="55" s="1"/>
  <c r="Z2" i="55" s="1"/>
  <c r="AA2" i="55" s="1"/>
  <c r="AB2" i="55" s="1"/>
  <c r="AC2" i="55" s="1"/>
  <c r="AD2" i="55" s="1"/>
  <c r="AE2" i="55" s="1"/>
  <c r="AF2" i="55" s="1"/>
  <c r="AG2" i="55" s="1"/>
  <c r="AH2" i="55" s="1"/>
  <c r="AI2" i="55" s="1"/>
  <c r="AJ2" i="55" s="1"/>
  <c r="AK2" i="55" s="1"/>
  <c r="A7" i="56" l="1"/>
  <c r="AA2" i="51" l="1"/>
  <c r="P1" i="17"/>
  <c r="O2" i="8"/>
  <c r="K1" i="15"/>
  <c r="K3" i="46"/>
  <c r="W2" i="14"/>
  <c r="W2" i="43"/>
  <c r="J36" i="43"/>
  <c r="I14" i="43"/>
  <c r="L15" i="43"/>
  <c r="H11" i="43"/>
  <c r="G29" i="43"/>
  <c r="J30" i="43"/>
  <c r="K15" i="14"/>
  <c r="G22" i="43"/>
  <c r="G28" i="43"/>
  <c r="K11" i="14"/>
  <c r="O11" i="14"/>
  <c r="H26" i="43"/>
  <c r="O9" i="43"/>
  <c r="N11" i="43"/>
  <c r="O32" i="43"/>
  <c r="E15" i="14"/>
  <c r="N24" i="43"/>
  <c r="L18" i="43"/>
  <c r="F11" i="43"/>
  <c r="K13" i="43"/>
  <c r="O36" i="43"/>
  <c r="I9" i="43"/>
  <c r="J20" i="43"/>
  <c r="E24" i="43"/>
  <c r="L11" i="14"/>
  <c r="K20" i="43"/>
  <c r="N32" i="43"/>
  <c r="J28" i="43"/>
  <c r="I15" i="43"/>
  <c r="I11" i="14"/>
  <c r="G32" i="43"/>
  <c r="F15" i="14"/>
  <c r="G24" i="43"/>
  <c r="G14" i="43"/>
  <c r="N9" i="14"/>
  <c r="O11" i="43"/>
  <c r="H9" i="43"/>
  <c r="J13" i="43"/>
  <c r="J29" i="43"/>
  <c r="N15" i="43"/>
  <c r="H22" i="43"/>
  <c r="O22" i="43"/>
  <c r="I13" i="14"/>
  <c r="G20" i="43"/>
  <c r="J11" i="43"/>
  <c r="O28" i="43"/>
  <c r="N29" i="43"/>
  <c r="J24" i="43"/>
  <c r="O24" i="43"/>
  <c r="K15" i="43"/>
  <c r="E20" i="43"/>
  <c r="L15" i="14"/>
  <c r="L14" i="43"/>
  <c r="H36" i="43"/>
  <c r="H15" i="43"/>
  <c r="E36" i="43"/>
  <c r="I32" i="43"/>
  <c r="F9" i="14"/>
  <c r="E26" i="43"/>
  <c r="K29" i="43"/>
  <c r="K26" i="43"/>
  <c r="E29" i="43"/>
  <c r="J9" i="14"/>
  <c r="K34" i="43"/>
  <c r="F18" i="43"/>
  <c r="F15" i="43"/>
  <c r="F32" i="43"/>
  <c r="F29" i="43"/>
  <c r="G17" i="43"/>
  <c r="N18" i="43"/>
  <c r="N22" i="43"/>
  <c r="F16" i="43"/>
  <c r="E15" i="43"/>
  <c r="K22" i="43"/>
  <c r="G11" i="43"/>
  <c r="J9" i="43"/>
  <c r="H13" i="14"/>
  <c r="K32" i="43"/>
  <c r="H20" i="43"/>
  <c r="H29" i="43"/>
  <c r="L34" i="43"/>
  <c r="K11" i="43"/>
  <c r="J13" i="14"/>
  <c r="H14" i="43"/>
  <c r="F28" i="43"/>
  <c r="E22" i="43"/>
  <c r="I22" i="43"/>
  <c r="H9" i="14"/>
  <c r="F13" i="14"/>
  <c r="G11" i="14"/>
  <c r="O26" i="43"/>
  <c r="G36" i="43"/>
  <c r="I9" i="14"/>
  <c r="O16" i="43"/>
  <c r="H28" i="43"/>
  <c r="K17" i="43"/>
  <c r="E13" i="43"/>
  <c r="G26" i="43"/>
  <c r="G18" i="43"/>
  <c r="F9" i="43"/>
  <c r="H18" i="43"/>
  <c r="G16" i="43"/>
  <c r="N9" i="43"/>
  <c r="E16" i="43"/>
  <c r="E28" i="43"/>
  <c r="N17" i="43"/>
  <c r="J15" i="43"/>
  <c r="H16" i="43"/>
  <c r="N34" i="43"/>
  <c r="J14" i="43"/>
  <c r="H15" i="14"/>
  <c r="O15" i="14"/>
  <c r="I16" i="43"/>
  <c r="N36" i="43"/>
  <c r="K9" i="14"/>
  <c r="H34" i="43"/>
  <c r="E13" i="14"/>
  <c r="J15" i="14"/>
  <c r="L28" i="43"/>
  <c r="I36" i="43"/>
  <c r="I28" i="43"/>
  <c r="G9" i="14"/>
  <c r="N26" i="43"/>
  <c r="E30" i="43"/>
  <c r="F26" i="43"/>
  <c r="G15" i="43"/>
  <c r="I13" i="43"/>
  <c r="E18" i="43"/>
  <c r="J26" i="43"/>
  <c r="H32" i="43"/>
  <c r="F14" i="43"/>
  <c r="N16" i="43"/>
  <c r="L24" i="43"/>
  <c r="L22" i="43"/>
  <c r="H13" i="43"/>
  <c r="E9" i="14"/>
  <c r="E11" i="14"/>
  <c r="G34" i="43"/>
  <c r="H17" i="43"/>
  <c r="O9" i="14"/>
  <c r="L32" i="43"/>
  <c r="O13" i="43"/>
  <c r="L13" i="43"/>
  <c r="K18" i="43"/>
  <c r="J22" i="43"/>
  <c r="L13" i="14"/>
  <c r="J18" i="43"/>
  <c r="F30" i="43"/>
  <c r="L20" i="43"/>
  <c r="E34" i="43"/>
  <c r="N11" i="14"/>
  <c r="N13" i="14"/>
  <c r="G30" i="43"/>
  <c r="J17" i="43"/>
  <c r="K24" i="43"/>
  <c r="J32" i="43"/>
  <c r="O13" i="14"/>
  <c r="H24" i="43"/>
  <c r="I34" i="43"/>
  <c r="I18" i="43"/>
  <c r="O34" i="43"/>
  <c r="L26" i="43"/>
  <c r="O14" i="43"/>
  <c r="F13" i="43"/>
  <c r="L29" i="43"/>
  <c r="I20" i="43"/>
  <c r="K14" i="43"/>
  <c r="L9" i="43"/>
  <c r="E14" i="43"/>
  <c r="L9" i="14"/>
  <c r="E11" i="43"/>
  <c r="F11" i="14"/>
  <c r="I17" i="43"/>
  <c r="N15" i="14"/>
  <c r="K28" i="43"/>
  <c r="K30" i="43"/>
  <c r="O30" i="43"/>
  <c r="N28" i="43"/>
  <c r="H11" i="14"/>
  <c r="J11" i="14"/>
  <c r="G9" i="43"/>
  <c r="F36" i="43"/>
  <c r="K16" i="43"/>
  <c r="J34" i="43"/>
  <c r="F20" i="43"/>
  <c r="I29" i="43"/>
  <c r="E32" i="43"/>
  <c r="N30" i="43"/>
  <c r="F22" i="43"/>
  <c r="O18" i="43"/>
  <c r="F17" i="43"/>
  <c r="K9" i="43"/>
  <c r="O20" i="43"/>
  <c r="N13" i="43"/>
  <c r="N14" i="43"/>
  <c r="I11" i="43"/>
  <c r="G15" i="14"/>
  <c r="G13" i="14"/>
  <c r="K36" i="43"/>
  <c r="H30" i="43"/>
  <c r="L16" i="43"/>
  <c r="E17" i="43"/>
  <c r="L17" i="43"/>
  <c r="I24" i="43"/>
  <c r="F24" i="43"/>
  <c r="I15" i="14"/>
  <c r="K13" i="14"/>
  <c r="F34" i="43"/>
  <c r="L36" i="43"/>
  <c r="L30" i="43"/>
  <c r="O17" i="43"/>
  <c r="G13" i="43"/>
  <c r="I30" i="43"/>
  <c r="O15" i="43"/>
  <c r="O29" i="43"/>
  <c r="J16" i="43"/>
  <c r="L11" i="43"/>
  <c r="N20" i="43"/>
  <c r="E9" i="43"/>
  <c r="I26" i="43"/>
  <c r="C10" i="17" l="1"/>
  <c r="C12" i="17"/>
  <c r="I10" i="17"/>
  <c r="I14" i="17"/>
  <c r="D8" i="17"/>
  <c r="E10" i="17"/>
  <c r="F14" i="17"/>
  <c r="H8" i="17"/>
  <c r="C14" i="17"/>
  <c r="J8" i="17"/>
  <c r="K10" i="17"/>
  <c r="K12" i="17"/>
  <c r="I8" i="17"/>
  <c r="E14" i="17"/>
  <c r="J14" i="17"/>
  <c r="J10" i="17"/>
  <c r="E12" i="17"/>
  <c r="F10" i="17"/>
  <c r="J12" i="17"/>
  <c r="I12" i="17"/>
  <c r="K14" i="17"/>
  <c r="H12" i="17"/>
  <c r="C8" i="17"/>
  <c r="F12" i="17"/>
  <c r="H14" i="17"/>
  <c r="K8" i="17"/>
  <c r="F8" i="17"/>
  <c r="E8" i="17"/>
  <c r="D14" i="17"/>
  <c r="H10" i="17"/>
  <c r="D10" i="17"/>
  <c r="D12" i="17"/>
  <c r="B17" i="46"/>
  <c r="B16" i="46"/>
  <c r="C16" i="46"/>
  <c r="C17" i="46"/>
  <c r="D17" i="46"/>
  <c r="D16" i="46"/>
  <c r="E16" i="46"/>
  <c r="E17" i="46"/>
  <c r="E13" i="15"/>
  <c r="B9" i="15"/>
  <c r="B11" i="15"/>
  <c r="B15" i="15"/>
  <c r="C11" i="15"/>
  <c r="C15" i="15"/>
  <c r="D11" i="15"/>
  <c r="D15" i="15"/>
  <c r="E11" i="15"/>
  <c r="E15" i="15"/>
  <c r="B13" i="15"/>
  <c r="C9" i="15"/>
  <c r="C13" i="15"/>
  <c r="D9" i="15"/>
  <c r="D13" i="15"/>
  <c r="E9" i="15"/>
  <c r="D25" i="46"/>
  <c r="B14" i="46"/>
  <c r="B29" i="46"/>
  <c r="C19" i="46"/>
  <c r="C29" i="46"/>
  <c r="D12" i="46"/>
  <c r="D33" i="46"/>
  <c r="C25" i="46"/>
  <c r="E15" i="46"/>
  <c r="E35" i="46"/>
  <c r="B19" i="46"/>
  <c r="B33" i="46"/>
  <c r="C14" i="46"/>
  <c r="C33" i="46"/>
  <c r="D19" i="46"/>
  <c r="E8" i="46"/>
  <c r="D10" i="46"/>
  <c r="E28" i="46"/>
  <c r="B23" i="46"/>
  <c r="C8" i="46"/>
  <c r="C23" i="46"/>
  <c r="D8" i="46"/>
  <c r="D23" i="46"/>
  <c r="D27" i="46"/>
  <c r="E12" i="46"/>
  <c r="E14" i="46"/>
  <c r="E19" i="46"/>
  <c r="E23" i="46"/>
  <c r="E27" i="46"/>
  <c r="E29" i="46"/>
  <c r="E33" i="46"/>
  <c r="B8" i="46"/>
  <c r="B10" i="46"/>
  <c r="B13" i="46"/>
  <c r="B15" i="46"/>
  <c r="B21" i="46"/>
  <c r="B25" i="46"/>
  <c r="B28" i="46"/>
  <c r="B31" i="46"/>
  <c r="B35" i="46"/>
  <c r="C10" i="46"/>
  <c r="C13" i="46"/>
  <c r="C15" i="46"/>
  <c r="C21" i="46"/>
  <c r="C28" i="46"/>
  <c r="C31" i="46"/>
  <c r="C35" i="46"/>
  <c r="D13" i="46"/>
  <c r="D15" i="46"/>
  <c r="D21" i="46"/>
  <c r="D28" i="46"/>
  <c r="D31" i="46"/>
  <c r="D35" i="46"/>
  <c r="E10" i="46"/>
  <c r="E13" i="46"/>
  <c r="E21" i="46"/>
  <c r="E25" i="46"/>
  <c r="E31" i="46"/>
  <c r="B12" i="46"/>
  <c r="B27" i="46"/>
  <c r="C12" i="46"/>
  <c r="C27" i="46"/>
  <c r="D14" i="46"/>
  <c r="D29" i="46"/>
  <c r="B4" i="28"/>
  <c r="C4" i="28" s="1"/>
  <c r="D4" i="28" l="1"/>
  <c r="B20" i="9"/>
  <c r="B22" i="9"/>
  <c r="B5" i="27"/>
  <c r="C21" i="8"/>
  <c r="C31" i="8"/>
  <c r="C37" i="8"/>
  <c r="C35" i="8"/>
  <c r="C11" i="8"/>
  <c r="C15" i="8"/>
  <c r="C41" i="8"/>
  <c r="C13" i="8"/>
  <c r="C25" i="8"/>
  <c r="C43" i="8"/>
  <c r="C33" i="8"/>
  <c r="C19" i="8"/>
  <c r="C9" i="8"/>
  <c r="C39" i="8"/>
  <c r="C29" i="8"/>
  <c r="C23" i="8"/>
  <c r="C27" i="8"/>
  <c r="C17" i="8"/>
  <c r="E4" i="28" l="1"/>
  <c r="C22" i="9"/>
  <c r="C20" i="9"/>
  <c r="C5" i="27"/>
  <c r="B18" i="9"/>
  <c r="B10" i="51"/>
  <c r="B8" i="51"/>
  <c r="B12" i="51"/>
  <c r="C8" i="51"/>
  <c r="D8" i="51"/>
  <c r="D10" i="51"/>
  <c r="D12" i="51"/>
  <c r="C12" i="51"/>
  <c r="C10" i="51"/>
  <c r="D14" i="51"/>
  <c r="D8" i="9"/>
  <c r="D24" i="9"/>
  <c r="B26" i="9"/>
  <c r="B10" i="9"/>
  <c r="C26" i="9"/>
  <c r="B16" i="9"/>
  <c r="C16" i="9"/>
  <c r="B14" i="51"/>
  <c r="D18" i="9"/>
  <c r="B8" i="9"/>
  <c r="B14" i="9"/>
  <c r="D10" i="9"/>
  <c r="C8" i="9"/>
  <c r="D26" i="9"/>
  <c r="B24" i="9"/>
  <c r="D16" i="9"/>
  <c r="C14" i="51"/>
  <c r="C24" i="9"/>
  <c r="D14" i="9"/>
  <c r="C14" i="9"/>
  <c r="C10" i="9"/>
  <c r="C18" i="9"/>
  <c r="D17" i="8"/>
  <c r="D25" i="8"/>
  <c r="D37" i="8"/>
  <c r="D23" i="8"/>
  <c r="D43" i="8"/>
  <c r="D27" i="8"/>
  <c r="D21" i="8"/>
  <c r="D11" i="8"/>
  <c r="D31" i="8"/>
  <c r="D33" i="8"/>
  <c r="D15" i="8"/>
  <c r="D35" i="8"/>
  <c r="D13" i="8"/>
  <c r="D9" i="8"/>
  <c r="D39" i="8"/>
  <c r="D41" i="8"/>
  <c r="D29" i="8"/>
  <c r="D19" i="8"/>
  <c r="F4" i="28" l="1"/>
  <c r="D20" i="9"/>
  <c r="D22" i="9"/>
  <c r="D5" i="27"/>
  <c r="C12" i="9"/>
  <c r="F12" i="9"/>
  <c r="B12" i="9"/>
  <c r="D12" i="9"/>
  <c r="E23" i="8"/>
  <c r="E39" i="8"/>
  <c r="E37" i="8"/>
  <c r="E29" i="8"/>
  <c r="E35" i="8"/>
  <c r="E15" i="8"/>
  <c r="E41" i="8"/>
  <c r="E27" i="8"/>
  <c r="E33" i="8"/>
  <c r="E17" i="8"/>
  <c r="E13" i="8"/>
  <c r="E19" i="8"/>
  <c r="E11" i="8"/>
  <c r="E25" i="8"/>
  <c r="E43" i="8"/>
  <c r="E21" i="8"/>
  <c r="E9" i="8"/>
  <c r="E31" i="8"/>
  <c r="G4" i="28" l="1"/>
  <c r="F20" i="9"/>
  <c r="F22" i="9"/>
  <c r="F8" i="51"/>
  <c r="F16" i="9"/>
  <c r="F24" i="9"/>
  <c r="F18" i="9"/>
  <c r="F10" i="51"/>
  <c r="F8" i="9"/>
  <c r="F10" i="9"/>
  <c r="F26" i="9"/>
  <c r="F14" i="51"/>
  <c r="F12" i="51"/>
  <c r="F14" i="9"/>
  <c r="E5" i="27"/>
  <c r="F27" i="8"/>
  <c r="F29" i="8"/>
  <c r="F23" i="8"/>
  <c r="F33" i="8"/>
  <c r="F25" i="8"/>
  <c r="F31" i="8"/>
  <c r="F41" i="8"/>
  <c r="F9" i="8"/>
  <c r="F11" i="8"/>
  <c r="F21" i="8"/>
  <c r="F39" i="8"/>
  <c r="F37" i="8"/>
  <c r="F13" i="8"/>
  <c r="F35" i="8"/>
  <c r="F43" i="8"/>
  <c r="F19" i="8"/>
  <c r="F17" i="8"/>
  <c r="F15" i="8"/>
  <c r="H4" i="28" l="1"/>
  <c r="G22" i="9"/>
  <c r="G20" i="9"/>
  <c r="G12" i="51"/>
  <c r="G8" i="9"/>
  <c r="G10" i="9"/>
  <c r="G26" i="9"/>
  <c r="G14" i="51"/>
  <c r="G18" i="9"/>
  <c r="G8" i="51"/>
  <c r="G14" i="9"/>
  <c r="G10" i="51"/>
  <c r="G24" i="9"/>
  <c r="G16" i="9"/>
  <c r="G12" i="9"/>
  <c r="F5" i="27"/>
  <c r="H43" i="8"/>
  <c r="H35" i="8"/>
  <c r="H19" i="8"/>
  <c r="H11" i="8"/>
  <c r="H27" i="8"/>
  <c r="H25" i="8"/>
  <c r="H31" i="8"/>
  <c r="H9" i="8"/>
  <c r="H13" i="8"/>
  <c r="H39" i="8"/>
  <c r="H23" i="8"/>
  <c r="H15" i="8"/>
  <c r="H17" i="8"/>
  <c r="H41" i="8"/>
  <c r="H33" i="8"/>
  <c r="H21" i="8"/>
  <c r="H37" i="8"/>
  <c r="H29" i="8"/>
  <c r="I4" i="28" l="1"/>
  <c r="H22" i="9"/>
  <c r="H20" i="9"/>
  <c r="H10" i="9"/>
  <c r="H16" i="9"/>
  <c r="H8" i="9"/>
  <c r="H14" i="51"/>
  <c r="H12" i="51"/>
  <c r="H8" i="51"/>
  <c r="H18" i="9"/>
  <c r="H24" i="9"/>
  <c r="H14" i="9"/>
  <c r="H26" i="9"/>
  <c r="H10" i="51"/>
  <c r="H12" i="9"/>
  <c r="G5" i="27"/>
  <c r="I35" i="8"/>
  <c r="I27" i="8"/>
  <c r="I29" i="8"/>
  <c r="I21" i="8"/>
  <c r="I41" i="8"/>
  <c r="I25" i="8"/>
  <c r="I15" i="8"/>
  <c r="I17" i="8"/>
  <c r="I43" i="8"/>
  <c r="I13" i="8"/>
  <c r="I39" i="8"/>
  <c r="I31" i="8"/>
  <c r="I11" i="8"/>
  <c r="I9" i="8"/>
  <c r="I23" i="8"/>
  <c r="I37" i="8"/>
  <c r="I33" i="8"/>
  <c r="I19" i="8"/>
  <c r="J4" i="28" l="1"/>
  <c r="J22" i="9"/>
  <c r="J20" i="9"/>
  <c r="J10" i="51"/>
  <c r="J12" i="51"/>
  <c r="J14" i="9"/>
  <c r="J8" i="9"/>
  <c r="J26" i="9"/>
  <c r="J10" i="9"/>
  <c r="J18" i="9"/>
  <c r="J24" i="9"/>
  <c r="J8" i="51"/>
  <c r="J14" i="51"/>
  <c r="J16" i="9"/>
  <c r="J12" i="9"/>
  <c r="H5" i="27"/>
  <c r="J39" i="8"/>
  <c r="J25" i="8"/>
  <c r="J33" i="8"/>
  <c r="J17" i="8"/>
  <c r="J27" i="8"/>
  <c r="J37" i="8"/>
  <c r="J21" i="8"/>
  <c r="J9" i="8"/>
  <c r="J41" i="8"/>
  <c r="J11" i="8"/>
  <c r="J29" i="8"/>
  <c r="J13" i="8"/>
  <c r="J43" i="8"/>
  <c r="J31" i="8"/>
  <c r="J19" i="8"/>
  <c r="J15" i="8"/>
  <c r="J23" i="8"/>
  <c r="J35" i="8"/>
  <c r="K4" i="28" l="1"/>
  <c r="K20" i="9"/>
  <c r="K22" i="9"/>
  <c r="K12" i="51"/>
  <c r="K10" i="9"/>
  <c r="K14" i="9"/>
  <c r="K26" i="9"/>
  <c r="K8" i="9"/>
  <c r="K18" i="9"/>
  <c r="K8" i="51"/>
  <c r="K10" i="51"/>
  <c r="K24" i="9"/>
  <c r="K16" i="9"/>
  <c r="K14" i="51"/>
  <c r="K12" i="9"/>
  <c r="I5" i="27"/>
  <c r="B3" i="44"/>
  <c r="C3" i="44" s="1"/>
  <c r="B5" i="44"/>
  <c r="K9" i="8"/>
  <c r="K25" i="8"/>
  <c r="K27" i="8"/>
  <c r="K13" i="8"/>
  <c r="K11" i="8"/>
  <c r="K29" i="8"/>
  <c r="K21" i="8"/>
  <c r="K19" i="8"/>
  <c r="K41" i="8"/>
  <c r="K35" i="8"/>
  <c r="K31" i="8"/>
  <c r="K33" i="8"/>
  <c r="K43" i="8"/>
  <c r="K37" i="8"/>
  <c r="K17" i="8"/>
  <c r="K15" i="8"/>
  <c r="K23" i="8"/>
  <c r="K39" i="8"/>
  <c r="L4" i="28" l="1"/>
  <c r="L22" i="9"/>
  <c r="L20" i="9"/>
  <c r="L10" i="9"/>
  <c r="L18" i="9"/>
  <c r="L14" i="51"/>
  <c r="L10" i="51"/>
  <c r="L12" i="51"/>
  <c r="L16" i="9"/>
  <c r="L24" i="9"/>
  <c r="L26" i="9"/>
  <c r="L8" i="9"/>
  <c r="L8" i="51"/>
  <c r="L14" i="9"/>
  <c r="L12" i="9"/>
  <c r="D3" i="44"/>
  <c r="J5" i="27"/>
  <c r="K5" i="27" s="1"/>
  <c r="L5" i="27" s="1"/>
  <c r="M5" i="27" s="1"/>
  <c r="N5" i="27" s="1"/>
  <c r="O5" i="27" s="1"/>
  <c r="P5" i="27" s="1"/>
  <c r="Q5" i="27" s="1"/>
  <c r="R5" i="27" s="1"/>
  <c r="S5" i="27" s="1"/>
  <c r="T5" i="27" s="1"/>
  <c r="U5" i="27" s="1"/>
  <c r="V5" i="27" s="1"/>
  <c r="W5" i="27" s="1"/>
  <c r="X5" i="27" s="1"/>
  <c r="Y5" i="27" s="1"/>
  <c r="C5" i="44"/>
  <c r="M4" i="28" l="1"/>
  <c r="N22" i="9"/>
  <c r="N20" i="9"/>
  <c r="N18" i="9"/>
  <c r="N24" i="9"/>
  <c r="N10" i="51"/>
  <c r="N14" i="9"/>
  <c r="N8" i="51"/>
  <c r="N12" i="51"/>
  <c r="N8" i="9"/>
  <c r="N26" i="9"/>
  <c r="N10" i="9"/>
  <c r="N14" i="51"/>
  <c r="N16" i="9"/>
  <c r="N12" i="9"/>
  <c r="E3" i="44"/>
  <c r="D5" i="44"/>
  <c r="N4" i="28" l="1"/>
  <c r="O22" i="9"/>
  <c r="O20" i="9"/>
  <c r="O24" i="9"/>
  <c r="O16" i="9"/>
  <c r="O10" i="9"/>
  <c r="O14" i="51"/>
  <c r="O8" i="9"/>
  <c r="O14" i="9"/>
  <c r="O8" i="51"/>
  <c r="O18" i="9"/>
  <c r="O26" i="9"/>
  <c r="O12" i="51"/>
  <c r="O10" i="51"/>
  <c r="O12" i="9"/>
  <c r="F3" i="44"/>
  <c r="E5" i="44"/>
  <c r="O4" i="28" l="1"/>
  <c r="P22" i="9"/>
  <c r="P20" i="9"/>
  <c r="P24" i="9"/>
  <c r="P16" i="9"/>
  <c r="P8" i="9"/>
  <c r="P12" i="51"/>
  <c r="P26" i="9"/>
  <c r="P14" i="9"/>
  <c r="P14" i="51"/>
  <c r="P10" i="51"/>
  <c r="P10" i="9"/>
  <c r="P18" i="9"/>
  <c r="P8" i="51"/>
  <c r="P12" i="9"/>
  <c r="G3" i="44"/>
  <c r="F5" i="44"/>
  <c r="P4" i="28" l="1"/>
  <c r="R20" i="9"/>
  <c r="R22" i="9"/>
  <c r="R16" i="9"/>
  <c r="R12" i="51"/>
  <c r="R26" i="9"/>
  <c r="R8" i="9"/>
  <c r="R8" i="51"/>
  <c r="R18" i="9"/>
  <c r="R10" i="51"/>
  <c r="R14" i="9"/>
  <c r="R24" i="9"/>
  <c r="R14" i="51"/>
  <c r="R10" i="9"/>
  <c r="R12" i="9"/>
  <c r="H3" i="44"/>
  <c r="G5" i="44"/>
  <c r="Q4" i="28" l="1"/>
  <c r="S22" i="9"/>
  <c r="S20" i="9"/>
  <c r="S16" i="9"/>
  <c r="S24" i="9"/>
  <c r="S14" i="51"/>
  <c r="S8" i="9"/>
  <c r="S12" i="51"/>
  <c r="S14" i="9"/>
  <c r="S10" i="51"/>
  <c r="S18" i="9"/>
  <c r="S10" i="9"/>
  <c r="S8" i="51"/>
  <c r="S26" i="9"/>
  <c r="S12" i="9"/>
  <c r="I3" i="44"/>
  <c r="H5" i="44"/>
  <c r="I5" i="44"/>
  <c r="R4" i="28" l="1"/>
  <c r="T20" i="9"/>
  <c r="T22" i="9"/>
  <c r="T12" i="51"/>
  <c r="T10" i="51"/>
  <c r="T26" i="9"/>
  <c r="T14" i="51"/>
  <c r="T8" i="9"/>
  <c r="T16" i="9"/>
  <c r="T8" i="51"/>
  <c r="T18" i="9"/>
  <c r="T14" i="9"/>
  <c r="T10" i="9"/>
  <c r="T24" i="9"/>
  <c r="T12" i="9"/>
  <c r="J3" i="44"/>
  <c r="J5" i="44"/>
  <c r="S4" i="28" l="1"/>
  <c r="V22" i="9"/>
  <c r="V20" i="9"/>
  <c r="V12" i="51"/>
  <c r="V14" i="9"/>
  <c r="V18" i="9"/>
  <c r="V8" i="51"/>
  <c r="V10" i="9"/>
  <c r="V24" i="9"/>
  <c r="V26" i="9"/>
  <c r="V14" i="51"/>
  <c r="V16" i="9"/>
  <c r="V10" i="51"/>
  <c r="V8" i="9"/>
  <c r="V12" i="9"/>
  <c r="K3" i="44"/>
  <c r="K5" i="44"/>
  <c r="T4" i="28" l="1"/>
  <c r="W22" i="9"/>
  <c r="W20" i="9"/>
  <c r="W26" i="9"/>
  <c r="W14" i="51"/>
  <c r="W8" i="9"/>
  <c r="W14" i="9"/>
  <c r="W24" i="9"/>
  <c r="W10" i="51"/>
  <c r="W12" i="51"/>
  <c r="W16" i="9"/>
  <c r="W10" i="9"/>
  <c r="W18" i="9"/>
  <c r="W8" i="51"/>
  <c r="W12" i="9"/>
  <c r="L3" i="44"/>
  <c r="L5" i="44"/>
  <c r="U4" i="28" l="1"/>
  <c r="V4" i="28" s="1"/>
  <c r="W4" i="28" s="1"/>
  <c r="X4" i="28" s="1"/>
  <c r="Y4" i="28" s="1"/>
  <c r="Z4" i="28" s="1"/>
  <c r="AA4" i="28" s="1"/>
  <c r="AB4" i="28" s="1"/>
  <c r="AC4" i="28" s="1"/>
  <c r="AD4" i="28" s="1"/>
  <c r="AE4" i="28" s="1"/>
  <c r="AF4" i="28" s="1"/>
  <c r="AG4" i="28" s="1"/>
  <c r="AH4" i="28" s="1"/>
  <c r="AI4" i="28" s="1"/>
  <c r="AJ4" i="28" s="1"/>
  <c r="AK4" i="28" s="1"/>
  <c r="AL4" i="28" s="1"/>
  <c r="AM4" i="28" s="1"/>
  <c r="AN4" i="28" s="1"/>
  <c r="AO4" i="28" s="1"/>
  <c r="AP4" i="28" s="1"/>
  <c r="AQ4" i="28" s="1"/>
  <c r="AR4" i="28" s="1"/>
  <c r="AS4" i="28" s="1"/>
  <c r="AT4" i="28" s="1"/>
  <c r="AU4" i="28" s="1"/>
  <c r="AV4" i="28" s="1"/>
  <c r="AW4" i="28" s="1"/>
  <c r="AX4" i="28" s="1"/>
  <c r="AY4" i="28" s="1"/>
  <c r="AZ4" i="28" s="1"/>
  <c r="BA4" i="28" s="1"/>
  <c r="BB4" i="28" s="1"/>
  <c r="BC4" i="28" s="1"/>
  <c r="BD4" i="28" s="1"/>
  <c r="BE4" i="28" s="1"/>
  <c r="BF4" i="28" s="1"/>
  <c r="BG4" i="28" s="1"/>
  <c r="BH4" i="28" s="1"/>
  <c r="BI4" i="28" s="1"/>
  <c r="BJ4" i="28" s="1"/>
  <c r="BK4" i="28" s="1"/>
  <c r="BL4" i="28" s="1"/>
  <c r="BM4" i="28" s="1"/>
  <c r="BN4" i="28" s="1"/>
  <c r="BO4" i="28" s="1"/>
  <c r="BP4" i="28" s="1"/>
  <c r="BQ4" i="28" s="1"/>
  <c r="BR4" i="28" s="1"/>
  <c r="BS4" i="28" s="1"/>
  <c r="BT4" i="28" s="1"/>
  <c r="BU4" i="28" s="1"/>
  <c r="BV4" i="28" s="1"/>
  <c r="BW4" i="28" s="1"/>
  <c r="BX4" i="28" s="1"/>
  <c r="X20" i="9"/>
  <c r="X22" i="9"/>
  <c r="X24" i="9"/>
  <c r="X16" i="9"/>
  <c r="X10" i="51"/>
  <c r="X8" i="51"/>
  <c r="X26" i="9"/>
  <c r="X14" i="51"/>
  <c r="X12" i="51"/>
  <c r="X14" i="9"/>
  <c r="X10" i="9"/>
  <c r="X8" i="9"/>
  <c r="X18" i="9"/>
  <c r="X12" i="9"/>
  <c r="M3" i="44"/>
  <c r="N3" i="44" s="1"/>
  <c r="O3" i="44" s="1"/>
  <c r="P3" i="44" s="1"/>
  <c r="Q3" i="44" s="1"/>
  <c r="R3" i="44" s="1"/>
  <c r="S3" i="44" s="1"/>
  <c r="T3" i="44" s="1"/>
  <c r="U3" i="44" s="1"/>
  <c r="V3" i="44" s="1"/>
  <c r="W3" i="44" s="1"/>
  <c r="X3" i="44" s="1"/>
  <c r="Y3" i="44" s="1"/>
  <c r="Z3" i="44" s="1"/>
  <c r="AA3" i="44" s="1"/>
  <c r="AB3" i="44" s="1"/>
  <c r="AC3" i="44" s="1"/>
  <c r="AD3" i="44" s="1"/>
  <c r="AE3" i="44" s="1"/>
  <c r="AF3" i="44" s="1"/>
  <c r="AG3" i="44" s="1"/>
  <c r="AH3" i="44" s="1"/>
  <c r="AI3" i="44" s="1"/>
  <c r="AJ3" i="44" s="1"/>
  <c r="AK3" i="44" s="1"/>
  <c r="AL3" i="44" s="1"/>
  <c r="AM3" i="44" s="1"/>
  <c r="AN3" i="44" s="1"/>
  <c r="AO3" i="44" s="1"/>
  <c r="AP3" i="44" s="1"/>
  <c r="AQ3" i="44" s="1"/>
  <c r="AR3" i="44" s="1"/>
  <c r="AS3" i="44" s="1"/>
  <c r="AT3" i="44" s="1"/>
  <c r="M5" i="44"/>
  <c r="N5" i="44" l="1"/>
  <c r="O5" i="44" l="1"/>
  <c r="P5" i="44" s="1"/>
  <c r="B19" i="56" l="1"/>
  <c r="D19" i="56"/>
  <c r="C19" i="56"/>
  <c r="H30" i="62" l="1"/>
  <c r="F44" i="62"/>
  <c r="B44" i="62"/>
  <c r="E44" i="62"/>
  <c r="G44" i="62"/>
  <c r="G30" i="62"/>
  <c r="D44" i="62"/>
  <c r="B30" i="62"/>
  <c r="D30" i="62"/>
  <c r="E30" i="62"/>
  <c r="F30" i="62"/>
  <c r="H44" i="62"/>
</calcChain>
</file>

<file path=xl/sharedStrings.xml><?xml version="1.0" encoding="utf-8"?>
<sst xmlns="http://schemas.openxmlformats.org/spreadsheetml/2006/main" count="1361" uniqueCount="548">
  <si>
    <t>Coverage: England</t>
  </si>
  <si>
    <r>
      <t>Percentage who achieved (including equivalents</t>
    </r>
    <r>
      <rPr>
        <sz val="8"/>
        <rFont val="Arial"/>
        <family val="2"/>
      </rPr>
      <t>)</t>
    </r>
  </si>
  <si>
    <t>5+ GCSEs A*-C or equivalent</t>
  </si>
  <si>
    <t>5+ GCSEs A*-G or equivalent</t>
  </si>
  <si>
    <t>15 year olds</t>
  </si>
  <si>
    <t>1995/96</t>
  </si>
  <si>
    <t>1997/98</t>
  </si>
  <si>
    <t>1998/99</t>
  </si>
  <si>
    <t>1999/00</t>
  </si>
  <si>
    <t>2000/01</t>
  </si>
  <si>
    <t>2001/02</t>
  </si>
  <si>
    <t>2002/03</t>
  </si>
  <si>
    <t>2004/05</t>
  </si>
  <si>
    <t>2005/06</t>
  </si>
  <si>
    <t>2006/07</t>
  </si>
  <si>
    <t>2007/08</t>
  </si>
  <si>
    <t>2008/09</t>
  </si>
  <si>
    <t>2009/10</t>
  </si>
  <si>
    <t xml:space="preserve">2010/11 </t>
  </si>
  <si>
    <t xml:space="preserve">2009/10 </t>
  </si>
  <si>
    <t>6.  Percentages from 1996/97 include GCSEs and GNVQs.</t>
  </si>
  <si>
    <t>7.  Percentages from 2003/04 include GCSEs and other equivalent qualifications approved for use pre-16.</t>
  </si>
  <si>
    <t xml:space="preserve">Table 1b: The English Baccalaureate </t>
  </si>
  <si>
    <t>2010/11</t>
  </si>
  <si>
    <t>Number of pupils</t>
  </si>
  <si>
    <t>Boys</t>
  </si>
  <si>
    <t>Girls</t>
  </si>
  <si>
    <t>Total</t>
  </si>
  <si>
    <t>Percentage of pupils entered for the components of the English Baccalaureate:</t>
  </si>
  <si>
    <t xml:space="preserve"> - English</t>
  </si>
  <si>
    <t xml:space="preserve"> - Mathematics</t>
  </si>
  <si>
    <t xml:space="preserve"> - History or Geography</t>
  </si>
  <si>
    <t xml:space="preserve"> - Languages</t>
  </si>
  <si>
    <t>Number of eligible pupils</t>
  </si>
  <si>
    <t>Percentage making expected level of progress</t>
  </si>
  <si>
    <t>English</t>
  </si>
  <si>
    <t>Mathematics</t>
  </si>
  <si>
    <t>GCSE English grade</t>
  </si>
  <si>
    <t>% making expected progress</t>
  </si>
  <si>
    <t>A*</t>
  </si>
  <si>
    <t>A</t>
  </si>
  <si>
    <t>B</t>
  </si>
  <si>
    <t>C</t>
  </si>
  <si>
    <t>D</t>
  </si>
  <si>
    <t>E</t>
  </si>
  <si>
    <t>F</t>
  </si>
  <si>
    <t>G</t>
  </si>
  <si>
    <t>U / 
No entry</t>
  </si>
  <si>
    <t>W</t>
  </si>
  <si>
    <t>GCSE mathematics grade</t>
  </si>
  <si>
    <t>Relates to pupils who have made the expected progress</t>
  </si>
  <si>
    <t>Relates to pupils who are not included in the calculation of the progress measures</t>
  </si>
  <si>
    <t>Percentage who achieved at GCSE or equivalent</t>
  </si>
  <si>
    <t>English Baccalaureate</t>
  </si>
  <si>
    <t>5+ A*-C grades</t>
  </si>
  <si>
    <r>
      <t>5+ A*-C inc. English &amp; mathematics</t>
    </r>
    <r>
      <rPr>
        <vertAlign val="superscript"/>
        <sz val="8"/>
        <color indexed="8"/>
        <rFont val="Arial"/>
        <family val="2"/>
      </rPr>
      <t/>
    </r>
  </si>
  <si>
    <t>5+ A*-G grades</t>
  </si>
  <si>
    <t>5+ A*-G inc. English &amp; mathematics</t>
  </si>
  <si>
    <t>1+ A*-C grades</t>
  </si>
  <si>
    <t>Selective Schools</t>
  </si>
  <si>
    <t>Independent schools</t>
  </si>
  <si>
    <t>Independent special schools</t>
  </si>
  <si>
    <t>All schools</t>
  </si>
  <si>
    <t>Average GCSE and equivalents point score per pupil</t>
  </si>
  <si>
    <t>Percentage of pupils whose prior attainment was:</t>
  </si>
  <si>
    <t>Percentage of pupils achieving the English Baccalaureate whose prior attainment was:</t>
  </si>
  <si>
    <t>Percentage of pupils making the expected level of progress in English whose prior attainment was:</t>
  </si>
  <si>
    <t>Percentage of pupils making the expected level of progress in mathematics whose prior attainment was:</t>
  </si>
  <si>
    <t>Below Level 4</t>
  </si>
  <si>
    <t>Above Level 4</t>
  </si>
  <si>
    <t>Index of tables</t>
  </si>
  <si>
    <t>National tables</t>
  </si>
  <si>
    <t>Table 1a</t>
  </si>
  <si>
    <t>Table 1b</t>
  </si>
  <si>
    <t>Table 1c</t>
  </si>
  <si>
    <t>Table 1d</t>
  </si>
  <si>
    <t>Table 2</t>
  </si>
  <si>
    <t>2011/12</t>
  </si>
  <si>
    <t>Note: These figures represent the mean average for pupils making expected progress.</t>
  </si>
  <si>
    <t>Table 3a</t>
  </si>
  <si>
    <r>
      <t>State-funded mainstream schools</t>
    </r>
    <r>
      <rPr>
        <vertAlign val="superscript"/>
        <sz val="8"/>
        <rFont val="Arial"/>
        <family val="2"/>
      </rPr>
      <t>3</t>
    </r>
  </si>
  <si>
    <t>Table 3b</t>
  </si>
  <si>
    <t>All special schools</t>
  </si>
  <si>
    <t>Table 4b</t>
  </si>
  <si>
    <t>Table 4a</t>
  </si>
  <si>
    <t>Table 5b</t>
  </si>
  <si>
    <t>Table 6b</t>
  </si>
  <si>
    <t>Table 6a</t>
  </si>
  <si>
    <t>Table 3c</t>
  </si>
  <si>
    <r>
      <t>Number of pupils</t>
    </r>
    <r>
      <rPr>
        <vertAlign val="superscript"/>
        <sz val="8"/>
        <rFont val="Arial"/>
        <family val="2"/>
      </rPr>
      <t>3</t>
    </r>
  </si>
  <si>
    <r>
      <t>Any passes</t>
    </r>
    <r>
      <rPr>
        <vertAlign val="superscript"/>
        <sz val="8"/>
        <rFont val="Arial"/>
        <family val="2"/>
      </rPr>
      <t>5</t>
    </r>
  </si>
  <si>
    <r>
      <t>1996/97</t>
    </r>
    <r>
      <rPr>
        <vertAlign val="superscript"/>
        <sz val="8"/>
        <rFont val="Arial"/>
        <family val="2"/>
      </rPr>
      <t>6</t>
    </r>
  </si>
  <si>
    <r>
      <t>2003/04</t>
    </r>
    <r>
      <rPr>
        <vertAlign val="superscript"/>
        <sz val="8"/>
        <rFont val="Arial"/>
        <family val="2"/>
      </rPr>
      <t>7</t>
    </r>
  </si>
  <si>
    <r>
      <t>All state-funded mainstream schools</t>
    </r>
    <r>
      <rPr>
        <vertAlign val="superscript"/>
        <sz val="8"/>
        <rFont val="Arial"/>
        <family val="2"/>
      </rPr>
      <t>4</t>
    </r>
  </si>
  <si>
    <r>
      <t>All state-funded mainstream schools</t>
    </r>
    <r>
      <rPr>
        <vertAlign val="superscript"/>
        <sz val="8"/>
        <rFont val="Arial"/>
        <family val="2"/>
      </rPr>
      <t>3</t>
    </r>
  </si>
  <si>
    <r>
      <t>All state-funded special schools</t>
    </r>
    <r>
      <rPr>
        <vertAlign val="superscript"/>
        <sz val="8"/>
        <rFont val="Arial"/>
        <family val="2"/>
      </rPr>
      <t>7</t>
    </r>
  </si>
  <si>
    <t>Non-maintained special schools</t>
  </si>
  <si>
    <t xml:space="preserve"> </t>
  </si>
  <si>
    <t>All</t>
  </si>
  <si>
    <t>Level2</t>
  </si>
  <si>
    <t>LEVEL2GCSE</t>
  </si>
  <si>
    <t>LEVEL2GVOC</t>
  </si>
  <si>
    <t>LEVEL2BTEC</t>
  </si>
  <si>
    <t>LEVEL2GCSEem</t>
  </si>
  <si>
    <t>LEVEL2GVOCem</t>
  </si>
  <si>
    <t>LEVEL2BTECem</t>
  </si>
  <si>
    <t>TPRIORLO</t>
  </si>
  <si>
    <t>TPRIORAV</t>
  </si>
  <si>
    <t>TPRIORHI</t>
  </si>
  <si>
    <t>TAC5EMLO</t>
  </si>
  <si>
    <t>TAC5EMAV</t>
  </si>
  <si>
    <t>TAC5EMHI</t>
  </si>
  <si>
    <t>TBASICSLO</t>
  </si>
  <si>
    <t>TBASICSAV</t>
  </si>
  <si>
    <t>TBASICSHI</t>
  </si>
  <si>
    <t>TEBACCLO</t>
  </si>
  <si>
    <t>TEBACCAV</t>
  </si>
  <si>
    <t>TEBACCHI</t>
  </si>
  <si>
    <t>T24ENGPRGLO</t>
  </si>
  <si>
    <t>T24ENGPRGAV</t>
  </si>
  <si>
    <t>T24ENGPRGHI</t>
  </si>
  <si>
    <t>T24MATPRGLO</t>
  </si>
  <si>
    <t>T24MATPRGAV</t>
  </si>
  <si>
    <t>T24MATPRGHI</t>
  </si>
  <si>
    <t>TPup24EngPrgLO</t>
  </si>
  <si>
    <t>TPup24EngPrgAV</t>
  </si>
  <si>
    <t>TPup24EngPrgHI</t>
  </si>
  <si>
    <t>TPup24MatPrgLO</t>
  </si>
  <si>
    <t>TPup24MatPrgAV</t>
  </si>
  <si>
    <t>TPup24MatPrgHI</t>
  </si>
  <si>
    <t>Modern Schools</t>
  </si>
  <si>
    <t>Difference</t>
  </si>
  <si>
    <r>
      <t>Pupils at end Key Stage 4</t>
    </r>
    <r>
      <rPr>
        <vertAlign val="superscript"/>
        <sz val="8"/>
        <rFont val="Arial"/>
        <family val="2"/>
      </rPr>
      <t>8</t>
    </r>
  </si>
  <si>
    <r>
      <t>Pupils at end Key Stage 4 in State-funded schools</t>
    </r>
    <r>
      <rPr>
        <vertAlign val="superscript"/>
        <sz val="8"/>
        <rFont val="Arial"/>
        <family val="2"/>
      </rPr>
      <t>9</t>
    </r>
  </si>
  <si>
    <t>Comprehensive Schools</t>
  </si>
  <si>
    <t>Maintained</t>
  </si>
  <si>
    <t>All pupils</t>
  </si>
  <si>
    <t>Percentage entered for all components</t>
  </si>
  <si>
    <t>Percentage who achieved</t>
  </si>
  <si>
    <t>Percentage entered for components</t>
  </si>
  <si>
    <t>x   Figure has been suppressed due to low numbers (1 or 2 pupils) or where secondary suppression has been applied.</t>
  </si>
  <si>
    <t>Percentage of pupils achieving 5+ A*-C GCSEs or equivalent including English &amp; mathematics whose prior attainment was:</t>
  </si>
  <si>
    <t>No valid KS2 level</t>
  </si>
  <si>
    <t>TPRIOR</t>
  </si>
  <si>
    <t>2012/13</t>
  </si>
  <si>
    <t>3.  Number of pupils on roll aged 15 at the start of the academic year or at the end of key stage 4.</t>
  </si>
  <si>
    <t>8.  Includes pupils in state-funded schools, independent schools, independent special schools, non-maintained special schools, hospital schools and alternative provision including academy and free school alternative provision and pupil referral units.</t>
  </si>
  <si>
    <r>
      <t>Pupils at end key stage 4
(All schools</t>
    </r>
    <r>
      <rPr>
        <vertAlign val="superscript"/>
        <sz val="8"/>
        <rFont val="Arial"/>
        <family val="2"/>
      </rPr>
      <t>2</t>
    </r>
    <r>
      <rPr>
        <sz val="8"/>
        <rFont val="Arial"/>
        <family val="2"/>
      </rPr>
      <t>)</t>
    </r>
  </si>
  <si>
    <r>
      <t>Pupils at end key stage 4 
(State-funded schools</t>
    </r>
    <r>
      <rPr>
        <vertAlign val="superscript"/>
        <sz val="8"/>
        <rFont val="Arial"/>
        <family val="2"/>
      </rPr>
      <t>3</t>
    </r>
    <r>
      <rPr>
        <sz val="8"/>
        <rFont val="Arial"/>
        <family val="2"/>
      </rPr>
      <t>)</t>
    </r>
  </si>
  <si>
    <t>Key stage 2 English attainment level</t>
  </si>
  <si>
    <t>Key stage 2 mathematics attainment level</t>
  </si>
  <si>
    <t>Females</t>
  </si>
  <si>
    <t>Males</t>
  </si>
  <si>
    <t>9.  All independent schools include non-maintained special schools, independent special schools and independent schools.</t>
  </si>
  <si>
    <t>7.  State-funded special schools include community special schools, foundation special schools, special sponsored academies, special converter academies and special free schools.</t>
  </si>
  <si>
    <t>5.  Local authority maintained mainstream schools include community schools, voluntary aided schools, voluntary controlled schools and foundation schools.</t>
  </si>
  <si>
    <r>
      <t>All independent schools</t>
    </r>
    <r>
      <rPr>
        <b/>
        <vertAlign val="superscript"/>
        <sz val="8"/>
        <rFont val="Arial"/>
        <family val="2"/>
      </rPr>
      <t>9</t>
    </r>
  </si>
  <si>
    <t>All state-funded schools, hospital schools and alternative provision including academy and free school alternative provision and pupil referral units</t>
  </si>
  <si>
    <t>Hospital schools and alternative provision including academy and free school alternative provision and pupil referral units</t>
  </si>
  <si>
    <r>
      <t>All state-funded schools</t>
    </r>
    <r>
      <rPr>
        <b/>
        <vertAlign val="superscript"/>
        <sz val="8"/>
        <rFont val="Arial"/>
        <family val="2"/>
      </rPr>
      <t>8</t>
    </r>
  </si>
  <si>
    <r>
      <t>Converter academies</t>
    </r>
    <r>
      <rPr>
        <i/>
        <vertAlign val="superscript"/>
        <sz val="8"/>
        <rFont val="Arial"/>
        <family val="2"/>
      </rPr>
      <t>6</t>
    </r>
  </si>
  <si>
    <r>
      <t>Sponsored academies</t>
    </r>
    <r>
      <rPr>
        <i/>
        <vertAlign val="superscript"/>
        <sz val="8"/>
        <rFont val="Arial"/>
        <family val="2"/>
      </rPr>
      <t>6</t>
    </r>
  </si>
  <si>
    <r>
      <t>Academies and free schools</t>
    </r>
    <r>
      <rPr>
        <vertAlign val="superscript"/>
        <sz val="8"/>
        <rFont val="Arial"/>
        <family val="2"/>
      </rPr>
      <t>6</t>
    </r>
  </si>
  <si>
    <r>
      <t>Local authority maintained mainstream schools</t>
    </r>
    <r>
      <rPr>
        <vertAlign val="superscript"/>
        <sz val="8"/>
        <rFont val="Arial"/>
        <family val="2"/>
      </rPr>
      <t>5</t>
    </r>
  </si>
  <si>
    <t>Pupils who achieved</t>
  </si>
  <si>
    <t>Pupils entered for all components</t>
  </si>
  <si>
    <t xml:space="preserve"> Pupils who achieved at GCSE or equivalent</t>
  </si>
  <si>
    <t>Pupils who achieved at GCSE or equivalent</t>
  </si>
  <si>
    <t xml:space="preserve">Number of end of key stage 4 pupils </t>
  </si>
  <si>
    <t>Number of schools</t>
  </si>
  <si>
    <t>Column Numbers</t>
  </si>
  <si>
    <t>FLevel2</t>
  </si>
  <si>
    <t>MLevel2</t>
  </si>
  <si>
    <r>
      <t>All state-funded mainstream schools</t>
    </r>
    <r>
      <rPr>
        <vertAlign val="superscript"/>
        <sz val="9"/>
        <rFont val="Arial"/>
        <family val="2"/>
      </rPr>
      <t>4</t>
    </r>
  </si>
  <si>
    <r>
      <t>Local Authority maintained mainstream schools</t>
    </r>
    <r>
      <rPr>
        <vertAlign val="superscript"/>
        <sz val="9"/>
        <rFont val="Arial"/>
        <family val="2"/>
      </rPr>
      <t>5</t>
    </r>
  </si>
  <si>
    <r>
      <t>Academies and Free Schools</t>
    </r>
    <r>
      <rPr>
        <vertAlign val="superscript"/>
        <sz val="9"/>
        <rFont val="Arial"/>
        <family val="2"/>
      </rPr>
      <t>6</t>
    </r>
  </si>
  <si>
    <r>
      <t>Sponsored Academies</t>
    </r>
    <r>
      <rPr>
        <i/>
        <vertAlign val="superscript"/>
        <sz val="9"/>
        <rFont val="Arial"/>
        <family val="2"/>
      </rPr>
      <t>6</t>
    </r>
  </si>
  <si>
    <r>
      <t>Converter Academies</t>
    </r>
    <r>
      <rPr>
        <i/>
        <vertAlign val="superscript"/>
        <sz val="9"/>
        <rFont val="Arial"/>
        <family val="2"/>
      </rPr>
      <t>6</t>
    </r>
  </si>
  <si>
    <r>
      <t>All state-funded special schools</t>
    </r>
    <r>
      <rPr>
        <vertAlign val="superscript"/>
        <sz val="9"/>
        <rFont val="Arial"/>
        <family val="2"/>
      </rPr>
      <t>7</t>
    </r>
  </si>
  <si>
    <r>
      <t>All state-funded schools</t>
    </r>
    <r>
      <rPr>
        <b/>
        <vertAlign val="superscript"/>
        <sz val="9"/>
        <rFont val="Arial"/>
        <family val="2"/>
      </rPr>
      <t>8</t>
    </r>
  </si>
  <si>
    <r>
      <t>All independent schools</t>
    </r>
    <r>
      <rPr>
        <b/>
        <vertAlign val="superscript"/>
        <sz val="9"/>
        <rFont val="Arial"/>
        <family val="2"/>
      </rPr>
      <t>9</t>
    </r>
  </si>
  <si>
    <t xml:space="preserve">Gender: </t>
  </si>
  <si>
    <t>All Special schools</t>
  </si>
  <si>
    <t>Number of sponsored academies</t>
  </si>
  <si>
    <t>6.  State-funded special schools include community special schools, foundation special schools, special sponsored academies, special converter academies and special free schools.</t>
  </si>
  <si>
    <r>
      <t>Local authority maintained mainstream schools</t>
    </r>
    <r>
      <rPr>
        <vertAlign val="superscript"/>
        <sz val="8"/>
        <rFont val="Arial"/>
        <family val="2"/>
      </rPr>
      <t>4</t>
    </r>
  </si>
  <si>
    <r>
      <t>Academies and free schools</t>
    </r>
    <r>
      <rPr>
        <vertAlign val="superscript"/>
        <sz val="8"/>
        <rFont val="Arial"/>
        <family val="2"/>
      </rPr>
      <t>5</t>
    </r>
  </si>
  <si>
    <r>
      <t>Sponsored academies</t>
    </r>
    <r>
      <rPr>
        <i/>
        <vertAlign val="superscript"/>
        <sz val="8"/>
        <rFont val="Arial"/>
        <family val="2"/>
      </rPr>
      <t>5</t>
    </r>
  </si>
  <si>
    <r>
      <t>Converter academies</t>
    </r>
    <r>
      <rPr>
        <i/>
        <vertAlign val="superscript"/>
        <sz val="8"/>
        <rFont val="Arial"/>
        <family val="2"/>
      </rPr>
      <t>5</t>
    </r>
  </si>
  <si>
    <r>
      <t>All state-funded special schools</t>
    </r>
    <r>
      <rPr>
        <vertAlign val="superscript"/>
        <sz val="8"/>
        <rFont val="Arial"/>
        <family val="2"/>
      </rPr>
      <t>6</t>
    </r>
  </si>
  <si>
    <r>
      <t>All state-funded schools</t>
    </r>
    <r>
      <rPr>
        <b/>
        <vertAlign val="superscript"/>
        <sz val="8"/>
        <rFont val="Arial"/>
        <family val="2"/>
      </rPr>
      <t>7</t>
    </r>
  </si>
  <si>
    <t>MLEVEL2GCSE</t>
  </si>
  <si>
    <t>MLEVEL2GVOC</t>
  </si>
  <si>
    <t>MLEVEL2BTEC</t>
  </si>
  <si>
    <t>MLEVEL2GCSEem</t>
  </si>
  <si>
    <t>MLEVEL2GVOCem</t>
  </si>
  <si>
    <t>MLEVEL2BTECem</t>
  </si>
  <si>
    <t>M5ACEM</t>
  </si>
  <si>
    <t>FLEVEL2GCSE</t>
  </si>
  <si>
    <t>FLEVEL2GVOC</t>
  </si>
  <si>
    <t>FLEVEL2BTEC</t>
  </si>
  <si>
    <t>FLEVEL2GCSEem</t>
  </si>
  <si>
    <t>FLEVEL2GVOCem</t>
  </si>
  <si>
    <t>FLEVEL2BTECem</t>
  </si>
  <si>
    <t>F5ACEM</t>
  </si>
  <si>
    <t>5ACEM</t>
  </si>
  <si>
    <t>Number of end of key stage 4 pupils</t>
  </si>
  <si>
    <r>
      <t>GCSEs    and all equivalents</t>
    </r>
    <r>
      <rPr>
        <vertAlign val="superscript"/>
        <sz val="8"/>
        <rFont val="Arial"/>
        <family val="2"/>
      </rPr>
      <t>3</t>
    </r>
  </si>
  <si>
    <t>Selective schools</t>
  </si>
  <si>
    <t>Modern schools</t>
  </si>
  <si>
    <t>Comprehensive schools</t>
  </si>
  <si>
    <t xml:space="preserve">2.  Includes BTEC qualifications awarded as part of the Qualifications and Credit Framework (QCF). </t>
  </si>
  <si>
    <t>3.  Achievements in the AS qualification are added in the final 'GCSEs and all equivalents' column. In performance tables, AS qualifications are counted as 
GCSE achievements.</t>
  </si>
  <si>
    <t>Please select criteria</t>
  </si>
  <si>
    <t>4. Local authority maintained mainstream schools include community schools, voluntary aided schools, voluntary controlled schools and foundation schools.</t>
  </si>
  <si>
    <t>MPRIOR</t>
  </si>
  <si>
    <t>MPRIORLO</t>
  </si>
  <si>
    <t>MPRIORAV</t>
  </si>
  <si>
    <t>MPRIORHI</t>
  </si>
  <si>
    <t>MAC5EMLO</t>
  </si>
  <si>
    <t>MAC5EMAV</t>
  </si>
  <si>
    <t>MAC5EMHI</t>
  </si>
  <si>
    <t>MBASICSLO</t>
  </si>
  <si>
    <t>MBASICSAV</t>
  </si>
  <si>
    <t>MBASICSHI</t>
  </si>
  <si>
    <t>MEBACCLO</t>
  </si>
  <si>
    <t>MEBACCAV</t>
  </si>
  <si>
    <t>MEBACCHI</t>
  </si>
  <si>
    <t>M24ENGPRGLO</t>
  </si>
  <si>
    <t>M24ENGPRGAV</t>
  </si>
  <si>
    <t>M24ENGPRGHI</t>
  </si>
  <si>
    <t>M24MATPRGLO</t>
  </si>
  <si>
    <t>M24MATPRGAV</t>
  </si>
  <si>
    <t>M24MATPRGHI</t>
  </si>
  <si>
    <t>MPup24EngPrgLO</t>
  </si>
  <si>
    <t>MPup24EngPrgAV</t>
  </si>
  <si>
    <t>MPup24EngPrgHI</t>
  </si>
  <si>
    <t>MPup24MatPrgLO</t>
  </si>
  <si>
    <t>MPup24MatPrgAV</t>
  </si>
  <si>
    <t>MPup24MatPrgHI</t>
  </si>
  <si>
    <t>FPRIOR</t>
  </si>
  <si>
    <t>FPRIORLO</t>
  </si>
  <si>
    <t>FPRIORAV</t>
  </si>
  <si>
    <t>FPRIORHI</t>
  </si>
  <si>
    <t>FAC5EMLO</t>
  </si>
  <si>
    <t>FAC5EMAV</t>
  </si>
  <si>
    <t>FAC5EMHI</t>
  </si>
  <si>
    <t>FBASICSLO</t>
  </si>
  <si>
    <t>FBASICSAV</t>
  </si>
  <si>
    <t>FBASICSHI</t>
  </si>
  <si>
    <t>FEBACCLO</t>
  </si>
  <si>
    <t>FEBACCAV</t>
  </si>
  <si>
    <t>FEBACCHI</t>
  </si>
  <si>
    <t>F24ENGPRGLO</t>
  </si>
  <si>
    <t>F24ENGPRGAV</t>
  </si>
  <si>
    <t>F24ENGPRGHI</t>
  </si>
  <si>
    <t>F24MATPRGLO</t>
  </si>
  <si>
    <t>F24MATPRGAV</t>
  </si>
  <si>
    <t>F24MATPRGHI</t>
  </si>
  <si>
    <t>FPup24EngPrgLO</t>
  </si>
  <si>
    <t>FPup24EngPrgAV</t>
  </si>
  <si>
    <t>FPup24EngPrgHI</t>
  </si>
  <si>
    <t>FPup24MatPrgLO</t>
  </si>
  <si>
    <t>FPup24MatPrgAV</t>
  </si>
  <si>
    <t>FPup24MatPrgHI</t>
  </si>
  <si>
    <t>Percentage of pupils achieving
A*-C in both English and mathematics GCSEs whose prior attainment was:</t>
  </si>
  <si>
    <t>5+A*-C grades</t>
  </si>
  <si>
    <t xml:space="preserve"> - Including English and Mathematics GCSE</t>
  </si>
  <si>
    <t>English and Mathematics GCSEs at grades A*-C</t>
  </si>
  <si>
    <t>5+A*-G grades</t>
  </si>
  <si>
    <t xml:space="preserve"> - Including English and Mathematics GCSE </t>
  </si>
  <si>
    <t>English and Mathematics GCSEs at grades A*-G</t>
  </si>
  <si>
    <t xml:space="preserve">2011/12 </t>
  </si>
  <si>
    <t>Year</t>
  </si>
  <si>
    <t>All sponsored academies</t>
  </si>
  <si>
    <t>At 
Level 4</t>
  </si>
  <si>
    <r>
      <t>Table 6a: Attainment of pupils at the end of key stage 4 by prior attainment band</t>
    </r>
    <r>
      <rPr>
        <b/>
        <vertAlign val="superscript"/>
        <sz val="9"/>
        <rFont val="Arial"/>
        <family val="2"/>
      </rPr>
      <t>1</t>
    </r>
    <r>
      <rPr>
        <b/>
        <sz val="9"/>
        <rFont val="Arial"/>
        <family val="2"/>
      </rPr>
      <t>, type of school and gender</t>
    </r>
  </si>
  <si>
    <t>20,21,22,23,24,25,51,52, 57, 58</t>
  </si>
  <si>
    <t>21,22,23,24</t>
  </si>
  <si>
    <t>20,51,52,57,58</t>
  </si>
  <si>
    <t>52,57,58</t>
  </si>
  <si>
    <t>26,27,50,53,55</t>
  </si>
  <si>
    <t>20,21,22,23,24,25,26,27,50,51,52,53,55,57,58</t>
  </si>
  <si>
    <t>32,33,34,56,97,61,62</t>
  </si>
  <si>
    <t>20,21,22,23,24,25,26,27,50,51,52,53,55,57,58,32,33,34,56,97,61,62</t>
  </si>
  <si>
    <t>29,48</t>
  </si>
  <si>
    <t>26,27,28,29,50,53,55</t>
  </si>
  <si>
    <t>20,21,22,23,24,25,26,27,28,29,30,32,33,34,50,51,52,53,55,56,57,58,97,61,62</t>
  </si>
  <si>
    <t>All state-funded mainstream schools</t>
  </si>
  <si>
    <t>Local authority maintained mainstream schools</t>
  </si>
  <si>
    <t>All Academies and free schools</t>
  </si>
  <si>
    <t>Sponsored Academies</t>
  </si>
  <si>
    <t>Converter Academies</t>
  </si>
  <si>
    <t>Free schools</t>
  </si>
  <si>
    <t xml:space="preserve"> All State-funded special schools</t>
  </si>
  <si>
    <t>All State-funded schools</t>
  </si>
  <si>
    <t>Hospital schools, Pupil Referral Units (PRUs) and Alternative Provision (AP)</t>
  </si>
  <si>
    <t>All State-funded schools including hospital schools, PRUs and AP</t>
  </si>
  <si>
    <r>
      <t>open for 
1 academic year</t>
    </r>
    <r>
      <rPr>
        <vertAlign val="superscript"/>
        <sz val="8"/>
        <rFont val="Arial"/>
        <family val="2"/>
      </rPr>
      <t>5</t>
    </r>
  </si>
  <si>
    <t>open for 
2 academic years</t>
  </si>
  <si>
    <t>open for 
3 academic years</t>
  </si>
  <si>
    <t>open for 
4 academic years</t>
  </si>
  <si>
    <t>open for 
5 or more academic years</t>
  </si>
  <si>
    <t>Pupils making expected progress between key stage 2 and key stage 4</t>
  </si>
  <si>
    <t>Percentage of pupils achieving 5 or more GCSEs at grade A*-C as successive equivalents are included</t>
  </si>
  <si>
    <t>Vlookups</t>
  </si>
  <si>
    <t>5+A*-C grades including English and mathematics GCSE</t>
  </si>
  <si>
    <t>English and mathematics GCSEs at grades A*-C</t>
  </si>
  <si>
    <t xml:space="preserve">5+A*-G grades including English and mathematics GCSE </t>
  </si>
  <si>
    <t>English and mathematics GCSEs at grades A*-G</t>
  </si>
  <si>
    <t>Table 2: Performance of pupils attaining levels 1 and 2 (including English and mathematics) for pupils at the end of key stage 4</t>
  </si>
  <si>
    <t>1.  Includes entries and achievements by these pupils in previous academic years.</t>
  </si>
  <si>
    <t>Table 1a: Time series of GCSE and equivalent entries and achievements</t>
  </si>
  <si>
    <r>
      <t>5+ GCSEs A*-C or equivalent including English and mathematics GCSEs</t>
    </r>
    <r>
      <rPr>
        <vertAlign val="superscript"/>
        <sz val="8"/>
        <rFont val="Arial"/>
        <family val="2"/>
      </rPr>
      <t>4</t>
    </r>
  </si>
  <si>
    <r>
      <t>5+ GCSEs A*-G or equivalent including English and mathematics GCSEs</t>
    </r>
    <r>
      <rPr>
        <vertAlign val="superscript"/>
        <sz val="8"/>
        <rFont val="Arial"/>
        <family val="2"/>
      </rPr>
      <t>4</t>
    </r>
  </si>
  <si>
    <t>1.  Including entries and achievements in previous academic years.</t>
  </si>
  <si>
    <t>2.  Includes entries and achievements by these pupils in previous academic years.</t>
  </si>
  <si>
    <t>Table 5b:  Percentage of pupils achieving level 2 at the end of key stage 4 by qualification families, admission basis and gender</t>
  </si>
  <si>
    <r>
      <t>Table 6b: Attainment of pupils at the end of key stage 4 by prior attainment band</t>
    </r>
    <r>
      <rPr>
        <b/>
        <vertAlign val="superscript"/>
        <sz val="9"/>
        <rFont val="Arial"/>
        <family val="2"/>
      </rPr>
      <t>1</t>
    </r>
    <r>
      <rPr>
        <b/>
        <sz val="9"/>
        <rFont val="Arial"/>
        <family val="2"/>
      </rPr>
      <t>, admission basis and gender</t>
    </r>
  </si>
  <si>
    <r>
      <t>All state-funded mainstream schools</t>
    </r>
    <r>
      <rPr>
        <b/>
        <vertAlign val="superscript"/>
        <sz val="8"/>
        <rFont val="Arial"/>
        <family val="2"/>
      </rPr>
      <t>4</t>
    </r>
  </si>
  <si>
    <r>
      <t>All state-funded mainstream schools</t>
    </r>
    <r>
      <rPr>
        <b/>
        <vertAlign val="superscript"/>
        <sz val="9"/>
        <rFont val="Arial"/>
        <family val="2"/>
      </rPr>
      <t>4</t>
    </r>
  </si>
  <si>
    <t>Percentage of pupils making expected progress in English and mathematics between key stage 2 and key stage 4 by key stage 2 attainment level and key stage 4 outcome</t>
  </si>
  <si>
    <t>GCSE and equivalent entries and achievements of pupils at the end of key stage 4 by type of school and gender</t>
  </si>
  <si>
    <t>GCSE and equivalent entries and achievements of pupils at the end of key stage 4 by admission basis and gender</t>
  </si>
  <si>
    <t>Average point scores and achievement of GCSE English and mathematics at grades A* to C by pupils at the end of key stage 4 by type of school and gender</t>
  </si>
  <si>
    <t>Average point scores and achievement of GCSE English and mathematics at grades A* to C by pupils at the end of key stage 4 by admission basis and gender</t>
  </si>
  <si>
    <t>Percentage of pupils achieving level 2 at the end of key stage 4 by qualification families and admission basis and gender</t>
  </si>
  <si>
    <t>Attainment of pupils at the end of key stage 4 by prior attainment band and type of school and gender</t>
  </si>
  <si>
    <t>Attainment of pupils at the end of key stage 4 by prior attainment band and admission basis and gender</t>
  </si>
  <si>
    <t>Number of schools showing the percentage of pupils at the end of key stage 4 achieving the English Baccalaureate by type of school</t>
  </si>
  <si>
    <t>Number of schools showing the percentage of pupils at the end of key stage 4 achieving the English Baccalaureate by admission basis</t>
  </si>
  <si>
    <t>2013/14 (2013 methodology)</t>
  </si>
  <si>
    <t xml:space="preserve">2013 post-errata </t>
  </si>
  <si>
    <t>2013/14 new methodology)</t>
  </si>
  <si>
    <t>2013/14 (new methodology)</t>
  </si>
  <si>
    <r>
      <t>2013/14 (2013 methodology</t>
    </r>
    <r>
      <rPr>
        <vertAlign val="superscript"/>
        <sz val="8"/>
        <rFont val="Arial"/>
        <family val="2"/>
      </rPr>
      <t>9</t>
    </r>
    <r>
      <rPr>
        <sz val="8"/>
        <rFont val="Arial"/>
        <family val="2"/>
      </rPr>
      <t>)</t>
    </r>
  </si>
  <si>
    <r>
      <t>2013/14 (2014 methodology</t>
    </r>
    <r>
      <rPr>
        <vertAlign val="superscript"/>
        <sz val="8"/>
        <rFont val="Arial"/>
        <family val="2"/>
      </rPr>
      <t>10</t>
    </r>
    <r>
      <rPr>
        <sz val="8"/>
        <rFont val="Arial"/>
        <family val="2"/>
      </rPr>
      <t>)</t>
    </r>
  </si>
  <si>
    <r>
      <t>Years: 1995/96 to 2013/14</t>
    </r>
    <r>
      <rPr>
        <b/>
        <vertAlign val="superscript"/>
        <sz val="9"/>
        <rFont val="Arial"/>
        <family val="2"/>
      </rPr>
      <t>1</t>
    </r>
    <r>
      <rPr>
        <b/>
        <sz val="9"/>
        <rFont val="Arial"/>
        <family val="2"/>
      </rPr>
      <t xml:space="preserve"> (Provisional)</t>
    </r>
    <r>
      <rPr>
        <b/>
        <vertAlign val="superscript"/>
        <sz val="9"/>
        <rFont val="Arial"/>
        <family val="2"/>
      </rPr>
      <t>2</t>
    </r>
  </si>
  <si>
    <t>1.  Figures for 2013/14 are provisional, all other figures are final.</t>
  </si>
  <si>
    <r>
      <t>Years: 2009/10 to 2013/14 (Provisional)</t>
    </r>
    <r>
      <rPr>
        <b/>
        <vertAlign val="superscript"/>
        <sz val="9"/>
        <rFont val="Arial"/>
        <family val="2"/>
      </rPr>
      <t>1</t>
    </r>
  </si>
  <si>
    <r>
      <t>2013/14
(2013 methodology</t>
    </r>
    <r>
      <rPr>
        <vertAlign val="superscript"/>
        <sz val="8"/>
        <rFont val="Arial"/>
        <family val="2"/>
      </rPr>
      <t>4</t>
    </r>
    <r>
      <rPr>
        <sz val="8"/>
        <rFont val="Arial"/>
        <family val="2"/>
      </rPr>
      <t>)</t>
    </r>
  </si>
  <si>
    <t>Year: 2013/14 (Provisional)</t>
  </si>
  <si>
    <t>Source: 2013/14 key stage 4 attainment data (Provisional)</t>
  </si>
  <si>
    <t>(62)</t>
  </si>
  <si>
    <r>
      <t>5+ A*-C including English and mathematics</t>
    </r>
    <r>
      <rPr>
        <vertAlign val="superscript"/>
        <sz val="8"/>
        <color indexed="8"/>
        <rFont val="Arial"/>
        <family val="2"/>
      </rPr>
      <t/>
    </r>
  </si>
  <si>
    <t>5+ A*-G including English and mathematics</t>
  </si>
  <si>
    <r>
      <t>Table 3c:  GCSE and equivalent entries and achievements of pupils at the end of key stage 4 in sponsored academies</t>
    </r>
    <r>
      <rPr>
        <b/>
        <vertAlign val="superscript"/>
        <sz val="9"/>
        <rFont val="Arial"/>
        <family val="2"/>
      </rPr>
      <t>1</t>
    </r>
    <r>
      <rPr>
        <b/>
        <sz val="9"/>
        <rFont val="Arial"/>
        <family val="2"/>
      </rPr>
      <t xml:space="preserve"> by length of time open</t>
    </r>
  </si>
  <si>
    <r>
      <t>Year: 2013/14</t>
    </r>
    <r>
      <rPr>
        <b/>
        <vertAlign val="superscript"/>
        <sz val="9"/>
        <rFont val="Arial"/>
        <family val="2"/>
      </rPr>
      <t>2</t>
    </r>
    <r>
      <rPr>
        <b/>
        <sz val="9"/>
        <rFont val="Arial"/>
        <family val="2"/>
      </rPr>
      <t xml:space="preserve"> (Provisional)</t>
    </r>
  </si>
  <si>
    <r>
      <t>Year: 2013/14</t>
    </r>
    <r>
      <rPr>
        <b/>
        <vertAlign val="superscript"/>
        <sz val="9"/>
        <rFont val="Arial"/>
        <family val="2"/>
      </rPr>
      <t>1</t>
    </r>
    <r>
      <rPr>
        <b/>
        <sz val="9"/>
        <rFont val="Arial"/>
        <family val="2"/>
      </rPr>
      <t xml:space="preserve"> (Provisional)</t>
    </r>
  </si>
  <si>
    <r>
      <t>GCSEs    and all equivalents</t>
    </r>
    <r>
      <rPr>
        <vertAlign val="superscript"/>
        <sz val="8"/>
        <color indexed="8"/>
        <rFont val="Arial"/>
        <family val="2"/>
      </rPr>
      <t>3</t>
    </r>
  </si>
  <si>
    <t>Percentage of pupils achieving 5+ A*-C GCSEs or equivalent including English and mathematics whose prior attainment was:</t>
  </si>
  <si>
    <t>Time series of GCSE and equivalent entries and achievements (1995/96 to 2013/14)</t>
  </si>
  <si>
    <t>The English Baccalaureate (2009/10 to 2013/14)</t>
  </si>
  <si>
    <t>Percentage of pupils making expected progress in English and in mathematics between key stage 2 and key stage 4 by gender (2007/08 to 2013/14)</t>
  </si>
  <si>
    <t>Table 7a</t>
  </si>
  <si>
    <t>Table 7b</t>
  </si>
  <si>
    <t>GCSE AND EQUIVALENT RESULTS IN ENGLAND 2013/14 (PROVISIONAL)</t>
  </si>
  <si>
    <t>Calculate percentages of above and apply suppression:</t>
  </si>
  <si>
    <t>=This field feeds into Tables 6ab</t>
  </si>
  <si>
    <t>=This field feeds into Tables 5ab</t>
  </si>
  <si>
    <t>=This field feeds into Tables 4ab</t>
  </si>
  <si>
    <t>Use below for drop-down menu on tables:</t>
  </si>
  <si>
    <t>NB: All tables above feed into Table 2</t>
  </si>
  <si>
    <t>=This field feeds into various tables</t>
  </si>
  <si>
    <t>1996/976</t>
  </si>
  <si>
    <t>2003/047</t>
  </si>
  <si>
    <t>2009/10 including iGCSEs4</t>
  </si>
  <si>
    <t>2013/14 (2013 methodology9)</t>
  </si>
  <si>
    <t>2013/14 (2014 methodology10)</t>
  </si>
  <si>
    <t>2009/10 including iGCSE3</t>
  </si>
  <si>
    <t>2013/14 (2013 methodology6)</t>
  </si>
  <si>
    <t>2013/14 (New methodology7)</t>
  </si>
  <si>
    <t>Percentage of pupils achieving 5 or more GCSEs at grade A*-C including English and mathematics GCSEs as successive equivalents are included</t>
  </si>
  <si>
    <r>
      <t>Table 4b: Average point scores and achievement of GCSE English and mathematics at grades A* to C by pupils at the end of key stage 4 by admission basis and gender</t>
    </r>
    <r>
      <rPr>
        <b/>
        <vertAlign val="superscript"/>
        <sz val="9"/>
        <rFont val="Arial"/>
        <family val="2"/>
      </rPr>
      <t>1</t>
    </r>
  </si>
  <si>
    <r>
      <t>Year: 2013/14</t>
    </r>
    <r>
      <rPr>
        <b/>
        <vertAlign val="superscript"/>
        <sz val="9"/>
        <rFont val="Arial"/>
        <family val="2"/>
      </rPr>
      <t xml:space="preserve">2 </t>
    </r>
    <r>
      <rPr>
        <b/>
        <sz val="9"/>
        <rFont val="Arial"/>
        <family val="2"/>
      </rPr>
      <t>(Provisional)</t>
    </r>
  </si>
  <si>
    <r>
      <t>Average capped</t>
    </r>
    <r>
      <rPr>
        <vertAlign val="superscript"/>
        <sz val="8"/>
        <rFont val="Arial"/>
        <family val="2"/>
      </rPr>
      <t xml:space="preserve">3 </t>
    </r>
    <r>
      <rPr>
        <sz val="8"/>
        <rFont val="Arial"/>
        <family val="2"/>
      </rPr>
      <t>GCSE and equivalents point score per pupil</t>
    </r>
  </si>
  <si>
    <t>3.  Average capped point scores are calculated using the best 8 GCSE and equivalent results.</t>
  </si>
  <si>
    <t xml:space="preserve">Percentage of pupils achieving level 2 at the end of key stage 4 by qualification families and type of school and gender </t>
  </si>
  <si>
    <r>
      <t>Years: 2005/06 to 2013/14</t>
    </r>
    <r>
      <rPr>
        <b/>
        <vertAlign val="superscript"/>
        <sz val="9"/>
        <rFont val="Arial"/>
        <family val="2"/>
      </rPr>
      <t>1</t>
    </r>
    <r>
      <rPr>
        <b/>
        <sz val="9"/>
        <rFont val="Arial"/>
        <family val="2"/>
      </rPr>
      <t xml:space="preserve"> (Provisional)</t>
    </r>
    <r>
      <rPr>
        <b/>
        <vertAlign val="superscript"/>
        <sz val="9"/>
        <rFont val="Arial"/>
        <family val="2"/>
      </rPr>
      <t>2</t>
    </r>
  </si>
  <si>
    <t>Percentage of pupils who achieved the English Baccalaureate:</t>
  </si>
  <si>
    <t>Performance of pupils attaining levels 1 and 2 (including English and mathematics) for pupils at the end of key stage 4 (2005/06 to 2013/14)</t>
  </si>
  <si>
    <r>
      <t>Free schools</t>
    </r>
    <r>
      <rPr>
        <i/>
        <vertAlign val="superscript"/>
        <sz val="8"/>
        <rFont val="Arial"/>
        <family val="2"/>
      </rPr>
      <t>6</t>
    </r>
  </si>
  <si>
    <r>
      <t>University technical colleges (UTCs)</t>
    </r>
    <r>
      <rPr>
        <i/>
        <vertAlign val="superscript"/>
        <sz val="8"/>
        <rFont val="Arial"/>
        <family val="2"/>
      </rPr>
      <t>6</t>
    </r>
  </si>
  <si>
    <r>
      <t>University Technical Colleges (UTCs)</t>
    </r>
    <r>
      <rPr>
        <i/>
        <vertAlign val="superscript"/>
        <sz val="9"/>
        <rFont val="Arial"/>
        <family val="2"/>
      </rPr>
      <t>6</t>
    </r>
  </si>
  <si>
    <r>
      <t>Studio Schools</t>
    </r>
    <r>
      <rPr>
        <i/>
        <vertAlign val="superscript"/>
        <sz val="9"/>
        <rFont val="Arial"/>
        <family val="2"/>
      </rPr>
      <t>6</t>
    </r>
  </si>
  <si>
    <r>
      <t>Free schools</t>
    </r>
    <r>
      <rPr>
        <i/>
        <vertAlign val="superscript"/>
        <sz val="9"/>
        <rFont val="Arial"/>
        <family val="2"/>
      </rPr>
      <t>6</t>
    </r>
  </si>
  <si>
    <r>
      <t>Studio schools</t>
    </r>
    <r>
      <rPr>
        <i/>
        <vertAlign val="superscript"/>
        <sz val="8"/>
        <rFont val="Arial"/>
        <family val="2"/>
      </rPr>
      <t>6</t>
    </r>
  </si>
  <si>
    <r>
      <t>Free schools</t>
    </r>
    <r>
      <rPr>
        <i/>
        <vertAlign val="superscript"/>
        <sz val="8"/>
        <rFont val="Arial"/>
        <family val="2"/>
      </rPr>
      <t>5</t>
    </r>
  </si>
  <si>
    <r>
      <t>University technical colleges (UTCs)</t>
    </r>
    <r>
      <rPr>
        <i/>
        <vertAlign val="superscript"/>
        <sz val="8"/>
        <rFont val="Arial"/>
        <family val="2"/>
      </rPr>
      <t>5</t>
    </r>
  </si>
  <si>
    <r>
      <t>Studio schools</t>
    </r>
    <r>
      <rPr>
        <i/>
        <vertAlign val="superscript"/>
        <sz val="8"/>
        <rFont val="Arial"/>
        <family val="2"/>
      </rPr>
      <t>5</t>
    </r>
  </si>
  <si>
    <t>GCSEs only (excluding short courses)</t>
  </si>
  <si>
    <t>GCSEs only (including short courses)</t>
  </si>
  <si>
    <r>
      <t>Pupils at end Key Stage 4 in State-funded schools</t>
    </r>
    <r>
      <rPr>
        <vertAlign val="superscript"/>
        <sz val="8"/>
        <rFont val="Arial"/>
        <family val="2"/>
      </rPr>
      <t>11</t>
    </r>
  </si>
  <si>
    <r>
      <t>State-funded schools</t>
    </r>
    <r>
      <rPr>
        <vertAlign val="superscript"/>
        <sz val="8"/>
        <rFont val="Arial"/>
        <family val="2"/>
      </rPr>
      <t>6</t>
    </r>
  </si>
  <si>
    <r>
      <t>Table 1d: Percentage of pupils making expected progress</t>
    </r>
    <r>
      <rPr>
        <b/>
        <vertAlign val="superscript"/>
        <sz val="9"/>
        <rFont val="Arial"/>
        <family val="2"/>
      </rPr>
      <t>1</t>
    </r>
    <r>
      <rPr>
        <b/>
        <sz val="9"/>
        <rFont val="Arial"/>
        <family val="2"/>
      </rPr>
      <t xml:space="preserve"> in English and mathematics between key stage 2 and key stage 4 by key stage 2 attainment level and key stage 4 outcome</t>
    </r>
    <r>
      <rPr>
        <b/>
        <vertAlign val="superscript"/>
        <sz val="9"/>
        <rFont val="Arial"/>
        <family val="2"/>
      </rPr>
      <t>2</t>
    </r>
  </si>
  <si>
    <r>
      <t>State-funded mainstream schools</t>
    </r>
    <r>
      <rPr>
        <b/>
        <vertAlign val="superscript"/>
        <sz val="9"/>
        <rFont val="Arial"/>
        <family val="2"/>
      </rPr>
      <t>3</t>
    </r>
  </si>
  <si>
    <r>
      <t>State-funded schools</t>
    </r>
    <r>
      <rPr>
        <b/>
        <vertAlign val="superscript"/>
        <sz val="9"/>
        <rFont val="Arial"/>
        <family val="2"/>
      </rPr>
      <t>4</t>
    </r>
  </si>
  <si>
    <t xml:space="preserve">1.  Includes all sponsored academies that were open before 12 September 2013. </t>
  </si>
  <si>
    <t>5.  One academic year is between 12 September 2012 and 11 September 2013.</t>
  </si>
  <si>
    <t xml:space="preserve">6.  Includes all academies and free schools that were open before 12 September 2013. </t>
  </si>
  <si>
    <t xml:space="preserve">5.  Includes all academies and free schools that were open before 12 September 2013. </t>
  </si>
  <si>
    <r>
      <t>Table 4a: Average point scores and achievement of GCSE English and mathematics at grades A* to C by pupils at the end of key stage 4 by type of school and gender</t>
    </r>
    <r>
      <rPr>
        <b/>
        <vertAlign val="superscript"/>
        <sz val="9"/>
        <rFont val="Arial"/>
        <family val="2"/>
      </rPr>
      <t>1</t>
    </r>
  </si>
  <si>
    <t xml:space="preserve">3.  Average capped point scores are calculated using the best 8 GCSE results or the equivalent. </t>
  </si>
  <si>
    <t xml:space="preserve">1.  Includes all converter academies that were open before 12 September 2013. </t>
  </si>
  <si>
    <r>
      <t>Table 3d:  GCSE and equivalent entries and achievements of pupils at the end of key stage 4 in converter academies</t>
    </r>
    <r>
      <rPr>
        <b/>
        <vertAlign val="superscript"/>
        <sz val="9"/>
        <rFont val="Arial"/>
        <family val="2"/>
      </rPr>
      <t>1</t>
    </r>
    <r>
      <rPr>
        <b/>
        <sz val="9"/>
        <rFont val="Arial"/>
        <family val="2"/>
      </rPr>
      <t xml:space="preserve"> by length of time open</t>
    </r>
  </si>
  <si>
    <t>Table 3d</t>
  </si>
  <si>
    <t>9.  The effects of both Wolf and early entry rules have been removed from calculations to create a proxy for 2013 methodology (see SFR main text).</t>
  </si>
  <si>
    <t>4.  The effects of both Wolf and early entry rules have been removed from calculations to create a proxy for 2013 methodology (see SFR main text).</t>
  </si>
  <si>
    <t>6. From 2014, Sciences include Computer Science.</t>
  </si>
  <si>
    <t xml:space="preserve">7.  The figures for pupils achieving the English and mathematics subject areas are calculated as a percentage of pupils at the end of key stage 4. The figures for sciences, history or geography and languages achievements are calculated as a percentage of those pupils who were entered in that subject area.  </t>
  </si>
  <si>
    <r>
      <t xml:space="preserve"> - Sciences</t>
    </r>
    <r>
      <rPr>
        <vertAlign val="superscript"/>
        <sz val="8"/>
        <rFont val="Arial"/>
        <family val="2"/>
      </rPr>
      <t>6</t>
    </r>
  </si>
  <si>
    <t>3.  The effects of both Wolf and early entry rules have been removed from calculations to create a proxy for 2013 methodology (see SFR main text).</t>
  </si>
  <si>
    <r>
      <t>2009/10 including IGCSEs</t>
    </r>
    <r>
      <rPr>
        <vertAlign val="superscript"/>
        <sz val="8"/>
        <rFont val="Arial"/>
        <family val="2"/>
      </rPr>
      <t>4</t>
    </r>
  </si>
  <si>
    <r>
      <t>2009/10 including IGCSE</t>
    </r>
    <r>
      <rPr>
        <b/>
        <vertAlign val="superscript"/>
        <sz val="9"/>
        <rFont val="Arial"/>
        <family val="2"/>
      </rPr>
      <t>3</t>
    </r>
  </si>
  <si>
    <r>
      <t>2009/10 including IGCSE</t>
    </r>
    <r>
      <rPr>
        <vertAlign val="superscript"/>
        <sz val="8"/>
        <rFont val="Arial"/>
        <family val="2"/>
      </rPr>
      <t>3</t>
    </r>
  </si>
  <si>
    <t>3.  From 2009/2010 until 2012/2013 IGCSEs, accredited at time of publication, have been counted as GCSE equivalents and also as English and mathematics GCSEs. Also provided are 2009/10 figures without IGCSEs to be consistent with earlier years’ data. From 2013/14 a number these qualifications are now regulated as Level 1/2 Certificates and are counted in the same way as a GCSE in this publication (see SFR main text).</t>
  </si>
  <si>
    <r>
      <t>GCSE or Level 1/2 Certificate</t>
    </r>
    <r>
      <rPr>
        <vertAlign val="superscript"/>
        <sz val="8"/>
        <rFont val="Arial"/>
        <family val="2"/>
      </rPr>
      <t xml:space="preserve">10 </t>
    </r>
    <r>
      <rPr>
        <sz val="8"/>
        <rFont val="Arial"/>
        <family val="2"/>
      </rPr>
      <t>English and mathematics at A*-C</t>
    </r>
  </si>
  <si>
    <r>
      <t>GCSE or Level 1/2 Certificate</t>
    </r>
    <r>
      <rPr>
        <vertAlign val="superscript"/>
        <sz val="8"/>
        <rFont val="Arial"/>
        <family val="2"/>
      </rPr>
      <t xml:space="preserve">5 </t>
    </r>
    <r>
      <rPr>
        <sz val="8"/>
        <rFont val="Arial"/>
        <family val="2"/>
      </rPr>
      <t>English and mathematics at A*-C</t>
    </r>
  </si>
  <si>
    <r>
      <t>GCSEs including Level 1/2 Certificates</t>
    </r>
    <r>
      <rPr>
        <vertAlign val="superscript"/>
        <sz val="8"/>
        <rFont val="Arial"/>
        <family val="2"/>
      </rPr>
      <t>12</t>
    </r>
    <r>
      <rPr>
        <sz val="8"/>
        <rFont val="Arial"/>
        <family val="2"/>
      </rPr>
      <t xml:space="preserve"> and applied GCSEs</t>
    </r>
  </si>
  <si>
    <r>
      <t>Percentage of pupils achieving 5 or more GCSEs at grade A*-C including English &amp; mathematics GCSEs or Level 1/2 Certificates</t>
    </r>
    <r>
      <rPr>
        <vertAlign val="superscript"/>
        <sz val="8"/>
        <rFont val="Arial"/>
        <family val="2"/>
      </rPr>
      <t>5</t>
    </r>
    <r>
      <rPr>
        <sz val="8"/>
        <rFont val="Arial"/>
        <family val="2"/>
      </rPr>
      <t xml:space="preserve"> as successive equivalents are included</t>
    </r>
  </si>
  <si>
    <r>
      <t>GCSEs including Level 1/2 Certificates</t>
    </r>
    <r>
      <rPr>
        <vertAlign val="superscript"/>
        <sz val="8"/>
        <rFont val="Arial"/>
        <family val="2"/>
      </rPr>
      <t>5</t>
    </r>
    <r>
      <rPr>
        <sz val="8"/>
        <rFont val="Arial"/>
        <family val="2"/>
      </rPr>
      <t xml:space="preserve"> and applied GCSEs</t>
    </r>
  </si>
  <si>
    <r>
      <t>GCSEs, Level 1/2 Certificates</t>
    </r>
    <r>
      <rPr>
        <vertAlign val="superscript"/>
        <sz val="8"/>
        <rFont val="Arial"/>
        <family val="2"/>
      </rPr>
      <t>5</t>
    </r>
    <r>
      <rPr>
        <sz val="8"/>
        <rFont val="Arial"/>
        <family val="2"/>
      </rPr>
      <t>, applied GCSEs and BTECs</t>
    </r>
    <r>
      <rPr>
        <vertAlign val="superscript"/>
        <sz val="8"/>
        <rFont val="Arial"/>
        <family val="2"/>
      </rPr>
      <t>2</t>
    </r>
  </si>
  <si>
    <t>Methodology:</t>
  </si>
  <si>
    <t>T314Percentage</t>
  </si>
  <si>
    <t>T3Percentage</t>
  </si>
  <si>
    <t>x</t>
  </si>
  <si>
    <t>Table5</t>
  </si>
  <si>
    <t>Table52014</t>
  </si>
  <si>
    <t>10. Only includes established IGCSE qualifications (see SFR main text).</t>
  </si>
  <si>
    <t>5. Only includes established IGCSE qualifications (see SFR main text).</t>
  </si>
  <si>
    <t>12. Only includes established IGCSE qualifications (see SFR main text).</t>
  </si>
  <si>
    <t xml:space="preserve">GCSEs only 
</t>
  </si>
  <si>
    <t>Percentage entered for 5+ GCSEs or equivalent</t>
  </si>
  <si>
    <t>Percentage entered for GCSEs or equivalents</t>
  </si>
  <si>
    <t>Any passes</t>
  </si>
  <si>
    <t xml:space="preserve">5.  From 2003/04 until 2013/14, this includes entries in entry level qualifications which do not contribute towards A*-C or A*-G thresholds. From 2013/14 entry level qualifications no longer count in the performance tables and measures. </t>
  </si>
  <si>
    <r>
      <t xml:space="preserve"> - Including English and Mathematics skills</t>
    </r>
    <r>
      <rPr>
        <sz val="8"/>
        <rFont val="Arial"/>
        <family val="2"/>
      </rPr>
      <t xml:space="preserve"> at Level 2</t>
    </r>
  </si>
  <si>
    <r>
      <t>English and Mathematics skills</t>
    </r>
    <r>
      <rPr>
        <sz val="8"/>
        <rFont val="Arial"/>
        <family val="2"/>
      </rPr>
      <t xml:space="preserve"> at Level 2</t>
    </r>
  </si>
  <si>
    <r>
      <t xml:space="preserve"> - Including English and Mathematics skills</t>
    </r>
    <r>
      <rPr>
        <sz val="8"/>
        <rFont val="Arial"/>
        <family val="2"/>
      </rPr>
      <t xml:space="preserve"> at Level 1</t>
    </r>
  </si>
  <si>
    <r>
      <t>English and Mathematics skills</t>
    </r>
    <r>
      <rPr>
        <sz val="8"/>
        <rFont val="Arial"/>
        <family val="2"/>
      </rPr>
      <t xml:space="preserve"> at Level 1</t>
    </r>
  </si>
  <si>
    <t>Any qualification</t>
  </si>
  <si>
    <r>
      <t>5+A*-C grades including English and mathematics skills</t>
    </r>
    <r>
      <rPr>
        <sz val="8"/>
        <rFont val="Arial"/>
        <family val="2"/>
      </rPr>
      <t xml:space="preserve"> at Level 2</t>
    </r>
  </si>
  <si>
    <r>
      <t>English and mathematics skills</t>
    </r>
    <r>
      <rPr>
        <sz val="8"/>
        <rFont val="Arial"/>
        <family val="2"/>
      </rPr>
      <t xml:space="preserve"> at Level 2</t>
    </r>
  </si>
  <si>
    <r>
      <t>5+A*-G grades including English and mathematics skills</t>
    </r>
    <r>
      <rPr>
        <sz val="8"/>
        <rFont val="Arial"/>
        <family val="2"/>
      </rPr>
      <t xml:space="preserve"> at Level 1</t>
    </r>
  </si>
  <si>
    <r>
      <t>English and mathematics skills</t>
    </r>
    <r>
      <rPr>
        <sz val="8"/>
        <rFont val="Arial"/>
        <family val="2"/>
      </rPr>
      <t xml:space="preserve"> at Level 1</t>
    </r>
  </si>
  <si>
    <r>
      <t>2013/14 (2013 methodology</t>
    </r>
    <r>
      <rPr>
        <b/>
        <vertAlign val="superscript"/>
        <sz val="9"/>
        <rFont val="Arial"/>
        <family val="2"/>
      </rPr>
      <t>4</t>
    </r>
    <r>
      <rPr>
        <b/>
        <sz val="9"/>
        <rFont val="Arial"/>
        <family val="2"/>
      </rPr>
      <t>)</t>
    </r>
  </si>
  <si>
    <r>
      <t>2013/14 (2013 methodology</t>
    </r>
    <r>
      <rPr>
        <vertAlign val="superscript"/>
        <sz val="8"/>
        <rFont val="Arial"/>
        <family val="2"/>
      </rPr>
      <t>4</t>
    </r>
    <r>
      <rPr>
        <sz val="8"/>
        <rFont val="Arial"/>
        <family val="2"/>
      </rPr>
      <t>)</t>
    </r>
  </si>
  <si>
    <r>
      <t>Sponsored academies</t>
    </r>
    <r>
      <rPr>
        <vertAlign val="superscript"/>
        <sz val="8"/>
        <rFont val="Arial"/>
        <family val="2"/>
      </rPr>
      <t>1</t>
    </r>
    <r>
      <rPr>
        <sz val="8"/>
        <rFont val="Arial"/>
        <family val="2"/>
      </rPr>
      <t>:</t>
    </r>
  </si>
  <si>
    <r>
      <t>Converter academies</t>
    </r>
    <r>
      <rPr>
        <vertAlign val="superscript"/>
        <sz val="8"/>
        <rFont val="Arial"/>
        <family val="2"/>
      </rPr>
      <t>1</t>
    </r>
    <r>
      <rPr>
        <sz val="8"/>
        <rFont val="Arial"/>
        <family val="2"/>
      </rPr>
      <t>:</t>
    </r>
  </si>
  <si>
    <t>Pupils entered for GCSEs or equivalents</t>
  </si>
  <si>
    <t xml:space="preserve">Table 3a:  GCSE and equivalent entries and achievements of pupils at the end of key stage 4 by type of school and gender </t>
  </si>
  <si>
    <t>3. The effects of both Wolf and early entry rules have been removed from calculations to create a proxy for 2013 methodology (see SFR main text).</t>
  </si>
  <si>
    <t>Pupils entered for 5+ GCSEs or equivalent</t>
  </si>
  <si>
    <t xml:space="preserve">Table 3b:  GCSE and equivalent entries and achievements of pupils at the end of key stage 4 by admission basis and gender </t>
  </si>
  <si>
    <t>Table 5a:  Percentage of pupils achieving level 2 at the end of key stage 4 by qualification families, by type of school and gender</t>
  </si>
  <si>
    <t>Table 5a</t>
  </si>
  <si>
    <r>
      <t>2013/14 
(2013 methodology</t>
    </r>
    <r>
      <rPr>
        <vertAlign val="superscript"/>
        <sz val="8"/>
        <rFont val="Arial"/>
        <family val="2"/>
      </rPr>
      <t>4</t>
    </r>
    <r>
      <rPr>
        <sz val="8"/>
        <rFont val="Arial"/>
        <family val="2"/>
      </rPr>
      <t>)</t>
    </r>
  </si>
  <si>
    <r>
      <t>2013/14 (2013 methodology</t>
    </r>
    <r>
      <rPr>
        <vertAlign val="superscript"/>
        <sz val="8"/>
        <rFont val="Arial"/>
        <family val="2"/>
      </rPr>
      <t>3</t>
    </r>
    <r>
      <rPr>
        <sz val="8"/>
        <rFont val="Arial"/>
        <family val="2"/>
      </rPr>
      <t>)</t>
    </r>
  </si>
  <si>
    <t>2.  Figures for 2013/14 are provisional, all other figures are final.</t>
  </si>
  <si>
    <t>11.  State-funded schools include academies, free schools, city technology colleges and state-funded special schools. They exclude independent schools, independent special schools, non-maintained special schools, hospital schools, pupil referral units and alternative provision. Alternative provision includes academy and free school alternative provision.</t>
  </si>
  <si>
    <t>2.  All schools include state-funded schools, independent schools, independent special schools, non-maintained special schools, hospital schools, pupil referral units and alternative provision. Alternative provision includes academy and free school alternative provision.</t>
  </si>
  <si>
    <t>3.  State-funded schools include academies, free schools, city technology colleges and state-funded special schools. They exclude independent schools, independent special schools, non-maintained special schools, hospital schools, pupil referral units and alternative provision. Alternative provision includes academy and free school alternative provision.</t>
  </si>
  <si>
    <t>3.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</si>
  <si>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6.  State-funded schools include academies, free schools, city technology colleges and state-funded special schools. They exclude independent schools, independent special schools, non-maintained special schools, hospital schools, pupil referral units and alternative provision. Alternative provision includes academy and free school alternative provision.</t>
  </si>
  <si>
    <t>3.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</si>
  <si>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4.  State-funded schools include academies, free schools, city technology colleges and state-funded special schools. They exclude independent schools, independent special schools, non-maintained special schools, hospital schools, pupil referral units and alternative provision. Alternative provision includes academy and free school alternative provision.</t>
  </si>
  <si>
    <t>1.  A full explanation of how expected progress is calculated is included in the methodology document of this SFR.</t>
  </si>
  <si>
    <r>
      <t>GCSEs, Level 1/2 Certificates</t>
    </r>
    <r>
      <rPr>
        <vertAlign val="superscript"/>
        <sz val="8"/>
        <rFont val="Arial"/>
        <family val="2"/>
      </rPr>
      <t>12</t>
    </r>
    <r>
      <rPr>
        <sz val="8"/>
        <rFont val="Arial"/>
        <family val="2"/>
      </rPr>
      <t>, applied GCSEs and BTECs</t>
    </r>
    <r>
      <rPr>
        <vertAlign val="superscript"/>
        <sz val="8"/>
        <rFont val="Arial"/>
        <family val="2"/>
      </rPr>
      <t>4</t>
    </r>
  </si>
  <si>
    <r>
      <t>GCSEs and all equivalents</t>
    </r>
    <r>
      <rPr>
        <vertAlign val="superscript"/>
        <sz val="8"/>
        <rFont val="Arial"/>
        <family val="2"/>
      </rPr>
      <t>5</t>
    </r>
  </si>
  <si>
    <t xml:space="preserve">4.  Includes BTEC qualifications awarded as part of the Qualifications and Credit Framework (QCF).  </t>
  </si>
  <si>
    <t xml:space="preserve">5.  Achievements in AS levels are added in the final 'GCSEs and all equivalents' column. In performance tables, AS levels are counted as GCSE achievements. </t>
  </si>
  <si>
    <t>7.  Local authority maintained mainstream schools include community schools, voluntary aided schools, voluntary controlled schools and foundation schools.</t>
  </si>
  <si>
    <t xml:space="preserve">8.  Includes all academies and free schools that were open before 12 September 2013. </t>
  </si>
  <si>
    <t>9.  State-funded special schools include community special schools, foundation special schools, special sponsored academies, special converter academies and special free schools.</t>
  </si>
  <si>
    <t>11.  All independent schools include non-maintained special schools, independent special schools and independent schools.</t>
  </si>
  <si>
    <t>All state-funded mainstream schools6</t>
  </si>
  <si>
    <t>Local authority maintained mainstream schools7</t>
  </si>
  <si>
    <t>Academies and free schools8</t>
  </si>
  <si>
    <t>Sponsored academies8</t>
  </si>
  <si>
    <t>Converter academies8</t>
  </si>
  <si>
    <t>Free schools8</t>
  </si>
  <si>
    <t>University technical colleges (UTCs)8</t>
  </si>
  <si>
    <t>Studio schools8</t>
  </si>
  <si>
    <t>All state-funded special schools9</t>
  </si>
  <si>
    <t>All state-funded schools10</t>
  </si>
  <si>
    <t>All independent schools11</t>
  </si>
  <si>
    <t>All state-funded mainstream schools4</t>
  </si>
  <si>
    <t>Local Authority maintained mainstream schools5</t>
  </si>
  <si>
    <t>Academies and Free Schools6</t>
  </si>
  <si>
    <t>Sponsored Academies6</t>
  </si>
  <si>
    <t>Converter Academies6</t>
  </si>
  <si>
    <t>Free schools6</t>
  </si>
  <si>
    <t>University Technical Colleges (UTCs)6</t>
  </si>
  <si>
    <t>Studio Schools6</t>
  </si>
  <si>
    <t>All state-funded special schools7</t>
  </si>
  <si>
    <t>All state-funded schools8</t>
  </si>
  <si>
    <t>All independent schools9</t>
  </si>
  <si>
    <t>Table 5 Denom</t>
  </si>
  <si>
    <t>2013/14 new methodology) Table 5 footnotes</t>
  </si>
  <si>
    <t>2013/14 (2013 methodology) Table 5 Footnotes</t>
  </si>
  <si>
    <t>Local Authority maintained mainstream schools7</t>
  </si>
  <si>
    <t>Academies and Free Schools8</t>
  </si>
  <si>
    <t>Sponsored Academies8</t>
  </si>
  <si>
    <t>Converter Academies8</t>
  </si>
  <si>
    <t>University Technical Colleges (UTCs)8</t>
  </si>
  <si>
    <t>Studio Schools8</t>
  </si>
  <si>
    <r>
      <t>2013/14 
(2014 methodology</t>
    </r>
    <r>
      <rPr>
        <vertAlign val="superscript"/>
        <sz val="8"/>
        <rFont val="Arial"/>
        <family val="2"/>
      </rPr>
      <t>5</t>
    </r>
    <r>
      <rPr>
        <sz val="8"/>
        <rFont val="Arial"/>
        <family val="2"/>
      </rPr>
      <t>)</t>
    </r>
  </si>
  <si>
    <r>
      <t>2013/14
(2014 methodology</t>
    </r>
    <r>
      <rPr>
        <vertAlign val="superscript"/>
        <sz val="8"/>
        <rFont val="Arial"/>
        <family val="2"/>
      </rPr>
      <t>5</t>
    </r>
    <r>
      <rPr>
        <sz val="8"/>
        <rFont val="Arial"/>
        <family val="2"/>
      </rPr>
      <t>)</t>
    </r>
  </si>
  <si>
    <r>
      <t>2013/14 (2014 methodology</t>
    </r>
    <r>
      <rPr>
        <vertAlign val="superscript"/>
        <sz val="8"/>
        <rFont val="Arial"/>
        <family val="2"/>
      </rPr>
      <t>4</t>
    </r>
    <r>
      <rPr>
        <sz val="8"/>
        <rFont val="Arial"/>
        <family val="2"/>
      </rPr>
      <t>)</t>
    </r>
  </si>
  <si>
    <t>4.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</si>
  <si>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8.  State-funded schools include academies, free schools, city technology colleges and state-funded special schools. They exclude independent schools, independent special schools, non-maintained special schools, hospital schools, pupil referral units and alternative provision. Alternative provision includes academy and free school alternative provision.</t>
  </si>
  <si>
    <t>Source: Key stage 4 attainment data</t>
  </si>
  <si>
    <t>5.  New 2014 methodology applied to 2013/14 data (see SFR main text).</t>
  </si>
  <si>
    <t>10.  New 2014 methodology applied to 2013/14 data (see SFR main text).</t>
  </si>
  <si>
    <t>2. Based on the new 2014 methodology applied to 2013/14 data (see SFR main text).</t>
  </si>
  <si>
    <t>2. New 2014 methodology applied to 2013/14 data (see SFR main text).</t>
  </si>
  <si>
    <t>2.  New 2014 methodology applied to 2013/14 data (see SFR main text).</t>
  </si>
  <si>
    <t>4.  New 2014 methodology applied to 2013/14 data (see SFR main text).</t>
  </si>
  <si>
    <t>1. Based on the new 2014 methodology applied to 2013/14 data (see SFR main text).</t>
  </si>
  <si>
    <t>1.  Includes entries and achievements by these pupils in previous academic years based on the new 2014 methodology applied to 2013/14 data (see SFR main text).</t>
  </si>
  <si>
    <t>2.  Includes entries and achievements by these pupils in previous academic years based on the new 2014 methodology applied to 2013/14 data (see SFR main text).</t>
  </si>
  <si>
    <r>
      <t>2013/14 (2014 methodology</t>
    </r>
    <r>
      <rPr>
        <b/>
        <vertAlign val="superscript"/>
        <sz val="9"/>
        <rFont val="Arial"/>
        <family val="2"/>
      </rPr>
      <t>5</t>
    </r>
    <r>
      <rPr>
        <b/>
        <sz val="9"/>
        <rFont val="Arial"/>
        <family val="2"/>
      </rPr>
      <t>)</t>
    </r>
  </si>
  <si>
    <r>
      <t>2013/14 (2014 methodology</t>
    </r>
    <r>
      <rPr>
        <vertAlign val="superscript"/>
        <sz val="8"/>
        <rFont val="Arial"/>
        <family val="2"/>
      </rPr>
      <t>5</t>
    </r>
    <r>
      <rPr>
        <sz val="8"/>
        <rFont val="Arial"/>
        <family val="2"/>
      </rPr>
      <t>)</t>
    </r>
  </si>
  <si>
    <t>1.  An explanation of how prior attainment bands are calculated is included in the methodology document of this SFR.</t>
  </si>
  <si>
    <t>4.  State-funded mainstream schools include academies, free schools and city technology colleges but exclude state-funded special schools, independent schools, independent special schools, non-maintained special schools, hospital schools, pupil referral units and alternative provision. Alternative provision includes academy and free school alternative provision.</t>
  </si>
  <si>
    <r>
      <t>All state-funded mainstream schools</t>
    </r>
    <r>
      <rPr>
        <vertAlign val="superscript"/>
        <sz val="8"/>
        <rFont val="Arial"/>
        <family val="2"/>
      </rPr>
      <t>6</t>
    </r>
  </si>
  <si>
    <r>
      <t>Local authority maintained mainstream schools</t>
    </r>
    <r>
      <rPr>
        <vertAlign val="superscript"/>
        <sz val="8"/>
        <rFont val="Arial"/>
        <family val="2"/>
      </rPr>
      <t>7</t>
    </r>
  </si>
  <si>
    <r>
      <t>Academies and free schools</t>
    </r>
    <r>
      <rPr>
        <vertAlign val="superscript"/>
        <sz val="8"/>
        <rFont val="Arial"/>
        <family val="2"/>
      </rPr>
      <t>8</t>
    </r>
  </si>
  <si>
    <r>
      <t>Sponsored academies</t>
    </r>
    <r>
      <rPr>
        <i/>
        <vertAlign val="superscript"/>
        <sz val="8"/>
        <rFont val="Arial"/>
        <family val="2"/>
      </rPr>
      <t>8</t>
    </r>
  </si>
  <si>
    <r>
      <t>Converter academies</t>
    </r>
    <r>
      <rPr>
        <i/>
        <vertAlign val="superscript"/>
        <sz val="8"/>
        <rFont val="Arial"/>
        <family val="2"/>
      </rPr>
      <t>8</t>
    </r>
  </si>
  <si>
    <r>
      <t>Free schools</t>
    </r>
    <r>
      <rPr>
        <i/>
        <vertAlign val="superscript"/>
        <sz val="8"/>
        <rFont val="Arial"/>
        <family val="2"/>
      </rPr>
      <t>8</t>
    </r>
  </si>
  <si>
    <r>
      <t>University technical colleges (UTCs)</t>
    </r>
    <r>
      <rPr>
        <i/>
        <vertAlign val="superscript"/>
        <sz val="8"/>
        <rFont val="Arial"/>
        <family val="2"/>
      </rPr>
      <t>8</t>
    </r>
  </si>
  <si>
    <r>
      <t>Studio schools</t>
    </r>
    <r>
      <rPr>
        <i/>
        <vertAlign val="superscript"/>
        <sz val="8"/>
        <rFont val="Arial"/>
        <family val="2"/>
      </rPr>
      <t>8</t>
    </r>
  </si>
  <si>
    <r>
      <t>All state-funded special schools</t>
    </r>
    <r>
      <rPr>
        <vertAlign val="superscript"/>
        <sz val="8"/>
        <rFont val="Arial"/>
        <family val="2"/>
      </rPr>
      <t>9</t>
    </r>
  </si>
  <si>
    <r>
      <t>All state-funded schools</t>
    </r>
    <r>
      <rPr>
        <b/>
        <vertAlign val="superscript"/>
        <sz val="8"/>
        <rFont val="Arial"/>
        <family val="2"/>
      </rPr>
      <t>10</t>
    </r>
  </si>
  <si>
    <r>
      <t>All independent schools</t>
    </r>
    <r>
      <rPr>
        <b/>
        <vertAlign val="superscript"/>
        <sz val="8"/>
        <rFont val="Arial"/>
        <family val="2"/>
      </rPr>
      <t>11</t>
    </r>
  </si>
  <si>
    <t>10.  State-funded schools include academies, free schools, city technology colleges and state-funded special schools but exclude independent schools, independent special schools, non-maintained special schools, hospital schools, pupil referral units and alternative provision. Alternative provision includes academy and free school alternative provision.</t>
  </si>
  <si>
    <t>6.  State-funded mainstream schools include academies, free schools and city technology colleges but exclude state-funded special schools, independent schools, independent special schools, non-maintained special schools, hospital schools, pupil referral units and alternative provision. Alternative provision includes academy and free school alternative provision.</t>
  </si>
  <si>
    <t>7.  State-funded schools include academies, free schools, city technology colleges and state-funded special schools but exclude independent schools, independent special schools, non-maintained special schools, hospital schools, pupil referral units and alternative provision. Alternative provision includes academy and free school alternative provision.</t>
  </si>
  <si>
    <t>4.  From 2009/2010 until 2012/2013 IGCSEs, accredited at time of publication, have been counted as GCSE equivalents and also as English &amp; mathematics GCSEs. Also provided are 2009/10 figures without IGCSEs to be consistent with earlier years’ data. From 2013/14 a number of these qualifications are now regulated as Level 1/2 Certificates and are counted in the same way as a GCSE in this publication (see SFR main text).</t>
  </si>
  <si>
    <r>
      <t>Table 1c: Percentage of pupils making expected progress</t>
    </r>
    <r>
      <rPr>
        <b/>
        <vertAlign val="superscript"/>
        <sz val="9"/>
        <rFont val="Arial"/>
        <family val="2"/>
      </rPr>
      <t>1</t>
    </r>
    <r>
      <rPr>
        <b/>
        <sz val="9"/>
        <rFont val="Arial"/>
        <family val="2"/>
      </rPr>
      <t xml:space="preserve"> in English and in mathematics between key stage 2 and key stage 4 by gender</t>
    </r>
  </si>
  <si>
    <r>
      <t>Years: 2007/08 to 2013/14 (Provisional)</t>
    </r>
    <r>
      <rPr>
        <b/>
        <vertAlign val="superscript"/>
        <sz val="9"/>
        <rFont val="Arial"/>
        <family val="2"/>
      </rPr>
      <t>2</t>
    </r>
  </si>
  <si>
    <t>1.  Pupils included are those at the end of key stage 4 who have valid matched KS2 result or teacher assessment. Pupils with no prior attainment record are excluded from the calculation unless they are ungraded or have achieved grade B or above at GCSE. A full explanation of how expected progress is calculated is included in the methodology document of this SFR.</t>
  </si>
  <si>
    <r>
      <t>Percentage of pupils who achieved the components of the English Baccalaureate</t>
    </r>
    <r>
      <rPr>
        <b/>
        <vertAlign val="superscript"/>
        <sz val="8"/>
        <rFont val="Arial"/>
        <family val="2"/>
      </rPr>
      <t>7</t>
    </r>
    <r>
      <rPr>
        <b/>
        <sz val="8"/>
        <rFont val="Arial"/>
        <family val="2"/>
      </rPr>
      <t xml:space="preserve"> :</t>
    </r>
  </si>
  <si>
    <t>Number of converter academies</t>
  </si>
  <si>
    <t>All converter academies</t>
  </si>
  <si>
    <t>GCSE and equivalent entries and achievements of pupils at the end of key stage 4 in converter academies by length of time open</t>
  </si>
  <si>
    <t>GCSE and equivalent entries and achievements of pupils at the end of key stage 4 in sponsored academies by length of time open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</si>
</sst>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
    <numFmt numFmtId="167" formatCode="_(* #,##0_);_(* \(#,##0\);_(* &quot;-&quot;??_);_(@_)"/>
    <numFmt numFmtId="168" formatCode="_(* #,##0.0_);_(* \(#,##0.0\);_(* &quot;-&quot;??_);_(@_)"/>
  </numFmts>
  <fonts count="54" x14ac:knownFonts="1">
    <font>
      <sz val="10"/>
      <name val="Arial"/>
    </font>
    <font>
      <sz val="11"/>
      <color theme="1"/>
      <name val="Arial"/>
      <family val="2"/>
    </font>
    <font>
      <sz val="11"/>
      <color theme="1"/>
      <name val="Arial"/>
      <family val="2"/>
    </font>
    <font>
      <sz val="11"/>
      <color theme="1"/>
      <name val="Arial"/>
      <family val="2"/>
    </font>
    <font>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2"/>
      <color indexed="62"/>
      <name val="Arial"/>
      <family val="2"/>
    </font>
    <font>
      <sz val="12"/>
      <color indexed="52"/>
      <name val="Arial"/>
      <family val="2"/>
    </font>
    <font>
      <sz val="12"/>
      <color indexed="60"/>
      <name val="Arial"/>
      <family val="2"/>
    </font>
    <font>
      <sz val="10"/>
      <name val="Courier"/>
      <family val="3"/>
    </font>
    <font>
      <sz val="8"/>
      <color indexed="72"/>
      <name val="MS Sans Serif"/>
      <family val="2"/>
    </font>
    <font>
      <sz val="1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9"/>
      <name val="Arial"/>
      <family val="2"/>
    </font>
    <font>
      <sz val="9"/>
      <name val="Arial"/>
      <family val="2"/>
    </font>
    <font>
      <b/>
      <vertAlign val="superscript"/>
      <sz val="9"/>
      <name val="Arial"/>
      <family val="2"/>
    </font>
    <font>
      <sz val="8"/>
      <name val="Arial"/>
      <family val="2"/>
    </font>
    <font>
      <b/>
      <sz val="8"/>
      <name val="Arial"/>
      <family val="2"/>
    </font>
    <font>
      <vertAlign val="superscript"/>
      <sz val="8"/>
      <name val="Arial"/>
      <family val="2"/>
    </font>
    <font>
      <sz val="8"/>
      <color indexed="10"/>
      <name val="Arial"/>
      <family val="2"/>
    </font>
    <font>
      <b/>
      <sz val="8"/>
      <name val="Arial"/>
      <family val="2"/>
    </font>
    <font>
      <vertAlign val="superscript"/>
      <sz val="8"/>
      <color indexed="8"/>
      <name val="Arial"/>
      <family val="2"/>
    </font>
    <font>
      <sz val="8"/>
      <color indexed="8"/>
      <name val="Arial"/>
      <family val="2"/>
    </font>
    <font>
      <i/>
      <vertAlign val="superscript"/>
      <sz val="8"/>
      <name val="Arial"/>
      <family val="2"/>
    </font>
    <font>
      <i/>
      <sz val="8"/>
      <name val="Arial"/>
      <family val="2"/>
    </font>
    <font>
      <u/>
      <sz val="10"/>
      <color indexed="12"/>
      <name val="Arial"/>
      <family val="2"/>
    </font>
    <font>
      <b/>
      <sz val="10"/>
      <name val="Arial"/>
      <family val="2"/>
    </font>
    <font>
      <b/>
      <u/>
      <sz val="10"/>
      <name val="Arial"/>
      <family val="2"/>
    </font>
    <font>
      <b/>
      <i/>
      <sz val="10"/>
      <name val="Arial"/>
      <family val="2"/>
    </font>
    <font>
      <sz val="10"/>
      <color rgb="FFFF0000"/>
      <name val="Arial"/>
      <family val="2"/>
    </font>
    <font>
      <b/>
      <vertAlign val="superscript"/>
      <sz val="8"/>
      <name val="Arial"/>
      <family val="2"/>
    </font>
    <font>
      <b/>
      <sz val="8"/>
      <color theme="0"/>
      <name val="Arial"/>
      <family val="2"/>
    </font>
    <font>
      <vertAlign val="superscript"/>
      <sz val="9"/>
      <name val="Arial"/>
      <family val="2"/>
    </font>
    <font>
      <i/>
      <sz val="9"/>
      <name val="Arial"/>
      <family val="2"/>
    </font>
    <font>
      <i/>
      <vertAlign val="superscript"/>
      <sz val="9"/>
      <name val="Arial"/>
      <family val="2"/>
    </font>
    <font>
      <b/>
      <u/>
      <sz val="8"/>
      <color indexed="12"/>
      <name val="Arial"/>
      <family val="2"/>
    </font>
    <font>
      <sz val="11"/>
      <color indexed="8"/>
      <name val="Calibri"/>
      <family val="2"/>
    </font>
    <font>
      <sz val="8"/>
      <color rgb="FFFF0000"/>
      <name val="Arial"/>
      <family val="2"/>
    </font>
    <font>
      <sz val="8"/>
      <color theme="1"/>
      <name val="Arial"/>
      <family val="2"/>
    </font>
    <font>
      <u/>
      <sz val="1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diagonal/>
    </border>
    <border>
      <left/>
      <right/>
      <top style="dotted">
        <color auto="1"/>
      </top>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right style="dashed">
        <color indexed="64"/>
      </right>
      <top style="medium">
        <color indexed="64"/>
      </top>
      <bottom/>
      <diagonal/>
    </border>
    <border>
      <left style="dotted">
        <color auto="1"/>
      </left>
      <right/>
      <top/>
      <bottom/>
      <diagonal/>
    </border>
    <border>
      <left style="dotted">
        <color auto="1"/>
      </left>
      <right/>
      <top/>
      <bottom style="thin">
        <color auto="1"/>
      </bottom>
      <diagonal/>
    </border>
    <border>
      <left style="dashed">
        <color indexed="64"/>
      </left>
      <right/>
      <top style="thin">
        <color indexed="64"/>
      </top>
      <bottom style="thin">
        <color auto="1"/>
      </bottom>
      <diagonal/>
    </border>
    <border>
      <left style="dotted">
        <color auto="1"/>
      </left>
      <right/>
      <top style="thin">
        <color auto="1"/>
      </top>
      <bottom/>
      <diagonal/>
    </border>
    <border>
      <left/>
      <right style="dashed">
        <color indexed="64"/>
      </right>
      <top/>
      <bottom style="thin">
        <color indexed="64"/>
      </bottom>
      <diagonal/>
    </border>
    <border>
      <left/>
      <right/>
      <top style="thin">
        <color indexed="64"/>
      </top>
      <bottom/>
      <diagonal/>
    </border>
    <border>
      <left/>
      <right/>
      <top/>
      <bottom style="dashed">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5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19" fillId="0" borderId="0"/>
    <xf numFmtId="0" fontId="4" fillId="0" borderId="0"/>
    <xf numFmtId="0" fontId="20" fillId="0" borderId="0" applyAlignment="0">
      <alignment vertical="top" wrapText="1"/>
      <protection locked="0"/>
    </xf>
    <xf numFmtId="0" fontId="2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4" fillId="0" borderId="0"/>
    <xf numFmtId="0" fontId="4" fillId="0" borderId="0"/>
    <xf numFmtId="0" fontId="3" fillId="0" borderId="0"/>
    <xf numFmtId="0" fontId="4" fillId="0" borderId="0"/>
    <xf numFmtId="0" fontId="2" fillId="0" borderId="0"/>
    <xf numFmtId="43" fontId="4" fillId="0" borderId="0" applyFont="0" applyFill="0" applyBorder="0" applyAlignment="0" applyProtection="0"/>
    <xf numFmtId="0" fontId="1" fillId="0" borderId="0"/>
    <xf numFmtId="0" fontId="1" fillId="0" borderId="0"/>
  </cellStyleXfs>
  <cellXfs count="796">
    <xf numFmtId="0" fontId="0" fillId="0" borderId="0" xfId="0"/>
    <xf numFmtId="0" fontId="28" fillId="0" borderId="0" xfId="0" applyFont="1"/>
    <xf numFmtId="0" fontId="27" fillId="0" borderId="0" xfId="0" applyFont="1"/>
    <xf numFmtId="0" fontId="30" fillId="0" borderId="0" xfId="0" applyFont="1"/>
    <xf numFmtId="0" fontId="30" fillId="0" borderId="11" xfId="0" applyFont="1" applyBorder="1"/>
    <xf numFmtId="0" fontId="30" fillId="0" borderId="0" xfId="0" applyFont="1" applyBorder="1"/>
    <xf numFmtId="0" fontId="30" fillId="0" borderId="0" xfId="0" applyFont="1" applyBorder="1" applyAlignment="1">
      <alignment horizontal="center" vertical="center" wrapText="1"/>
    </xf>
    <xf numFmtId="0" fontId="30" fillId="0" borderId="0" xfId="0" applyFont="1" applyBorder="1" applyAlignment="1">
      <alignment horizontal="center" wrapText="1"/>
    </xf>
    <xf numFmtId="3" fontId="30" fillId="0" borderId="0" xfId="0" applyNumberFormat="1" applyFont="1" applyAlignment="1">
      <alignment horizontal="center"/>
    </xf>
    <xf numFmtId="3" fontId="30" fillId="0" borderId="0" xfId="0" applyNumberFormat="1" applyFont="1"/>
    <xf numFmtId="164" fontId="30" fillId="0" borderId="0" xfId="0" applyNumberFormat="1" applyFont="1" applyBorder="1" applyAlignment="1">
      <alignment horizontal="center"/>
    </xf>
    <xf numFmtId="164" fontId="30" fillId="0" borderId="0" xfId="0" applyNumberFormat="1" applyFont="1" applyAlignment="1">
      <alignment horizontal="center"/>
    </xf>
    <xf numFmtId="3" fontId="30" fillId="0" borderId="0" xfId="0" applyNumberFormat="1" applyFont="1" applyBorder="1" applyAlignment="1">
      <alignment horizontal="center"/>
    </xf>
    <xf numFmtId="0" fontId="30" fillId="0" borderId="0" xfId="0" applyFont="1" applyBorder="1" applyAlignment="1">
      <alignment horizontal="center"/>
    </xf>
    <xf numFmtId="0" fontId="30" fillId="0" borderId="0" xfId="0" applyNumberFormat="1" applyFont="1" applyBorder="1" applyAlignment="1">
      <alignment horizontal="left" indent="2"/>
    </xf>
    <xf numFmtId="3" fontId="30" fillId="0" borderId="0" xfId="0" applyNumberFormat="1" applyFont="1" applyBorder="1" applyAlignment="1">
      <alignment horizontal="right"/>
    </xf>
    <xf numFmtId="0" fontId="33" fillId="0" borderId="0" xfId="0" applyFont="1"/>
    <xf numFmtId="3" fontId="30" fillId="0" borderId="0" xfId="0" applyNumberFormat="1" applyFont="1" applyFill="1" applyBorder="1" applyAlignment="1">
      <alignment horizontal="center"/>
    </xf>
    <xf numFmtId="3" fontId="30" fillId="0" borderId="0" xfId="0" applyNumberFormat="1" applyFont="1" applyFill="1" applyBorder="1" applyAlignment="1">
      <alignment horizontal="right"/>
    </xf>
    <xf numFmtId="164" fontId="30" fillId="0" borderId="0" xfId="0" applyNumberFormat="1" applyFont="1" applyFill="1" applyBorder="1" applyAlignment="1">
      <alignment horizontal="center"/>
    </xf>
    <xf numFmtId="164" fontId="30" fillId="0" borderId="0" xfId="0" applyNumberFormat="1" applyFont="1" applyFill="1" applyAlignment="1">
      <alignment horizontal="center"/>
    </xf>
    <xf numFmtId="165" fontId="30" fillId="0" borderId="0" xfId="0" applyNumberFormat="1" applyFont="1" applyBorder="1" applyAlignment="1">
      <alignment horizontal="center"/>
    </xf>
    <xf numFmtId="164" fontId="30" fillId="0" borderId="0" xfId="0" applyNumberFormat="1" applyFont="1" applyBorder="1" applyAlignment="1">
      <alignment horizontal="left"/>
    </xf>
    <xf numFmtId="0" fontId="30" fillId="0" borderId="13" xfId="0" applyNumberFormat="1" applyFont="1" applyBorder="1" applyAlignment="1">
      <alignment horizontal="left" indent="2"/>
    </xf>
    <xf numFmtId="3" fontId="30" fillId="0" borderId="13" xfId="0" applyNumberFormat="1" applyFont="1" applyFill="1" applyBorder="1" applyAlignment="1">
      <alignment horizontal="center"/>
    </xf>
    <xf numFmtId="3" fontId="30" fillId="0" borderId="13" xfId="0" applyNumberFormat="1" applyFont="1" applyFill="1" applyBorder="1" applyAlignment="1">
      <alignment horizontal="right"/>
    </xf>
    <xf numFmtId="164" fontId="30" fillId="0" borderId="13" xfId="0" applyNumberFormat="1" applyFont="1" applyFill="1" applyBorder="1" applyAlignment="1">
      <alignment horizontal="center"/>
    </xf>
    <xf numFmtId="164" fontId="33" fillId="0" borderId="0" xfId="0" applyNumberFormat="1" applyFont="1"/>
    <xf numFmtId="164" fontId="30" fillId="0" borderId="0" xfId="0" applyNumberFormat="1" applyFont="1"/>
    <xf numFmtId="3" fontId="33" fillId="0" borderId="0" xfId="0" applyNumberFormat="1" applyFont="1" applyFill="1" applyBorder="1" applyAlignment="1">
      <alignment horizontal="right"/>
    </xf>
    <xf numFmtId="165" fontId="30" fillId="0" borderId="13" xfId="0" applyNumberFormat="1" applyFont="1" applyFill="1" applyBorder="1" applyAlignment="1">
      <alignment horizontal="center"/>
    </xf>
    <xf numFmtId="0" fontId="30" fillId="0" borderId="11" xfId="0" applyNumberFormat="1" applyFont="1" applyBorder="1" applyAlignment="1">
      <alignment horizontal="left" indent="2"/>
    </xf>
    <xf numFmtId="3" fontId="30" fillId="0" borderId="11" xfId="0" applyNumberFormat="1" applyFont="1" applyFill="1" applyBorder="1" applyAlignment="1">
      <alignment horizontal="center"/>
    </xf>
    <xf numFmtId="3" fontId="30" fillId="0" borderId="11" xfId="0" applyNumberFormat="1" applyFont="1" applyFill="1" applyBorder="1" applyAlignment="1">
      <alignment horizontal="right"/>
    </xf>
    <xf numFmtId="164" fontId="30" fillId="0" borderId="11" xfId="0" applyNumberFormat="1" applyFont="1" applyFill="1" applyBorder="1" applyAlignment="1">
      <alignment horizontal="center"/>
    </xf>
    <xf numFmtId="0" fontId="27" fillId="0" borderId="0" xfId="0" applyFont="1" applyAlignment="1"/>
    <xf numFmtId="0" fontId="30" fillId="0" borderId="0" xfId="0" applyFont="1" applyAlignment="1">
      <alignment horizontal="center"/>
    </xf>
    <xf numFmtId="0" fontId="30" fillId="0" borderId="0" xfId="0" applyFont="1" applyBorder="1" applyAlignment="1">
      <alignment vertical="center" wrapText="1"/>
    </xf>
    <xf numFmtId="164" fontId="30" fillId="0" borderId="0" xfId="0" applyNumberFormat="1" applyFont="1" applyBorder="1" applyAlignment="1">
      <alignment horizontal="center" vertical="center" wrapText="1"/>
    </xf>
    <xf numFmtId="164" fontId="31" fillId="0" borderId="0" xfId="0" applyNumberFormat="1" applyFont="1" applyBorder="1" applyAlignment="1">
      <alignment horizontal="center"/>
    </xf>
    <xf numFmtId="0" fontId="31" fillId="0" borderId="0" xfId="0" applyFont="1" applyBorder="1" applyAlignment="1">
      <alignment horizontal="left" vertical="center" wrapText="1" indent="1"/>
    </xf>
    <xf numFmtId="164" fontId="30" fillId="0" borderId="0" xfId="0" applyNumberFormat="1" applyFont="1" applyBorder="1"/>
    <xf numFmtId="0" fontId="30" fillId="0" borderId="11" xfId="0" applyFont="1" applyBorder="1" applyAlignment="1">
      <alignment horizontal="left" indent="2"/>
    </xf>
    <xf numFmtId="0" fontId="28" fillId="0" borderId="11" xfId="0" applyFont="1" applyBorder="1"/>
    <xf numFmtId="0" fontId="0" fillId="0" borderId="0" xfId="0" applyAlignment="1">
      <alignment vertical="center" wrapText="1"/>
    </xf>
    <xf numFmtId="0" fontId="28" fillId="0" borderId="0" xfId="0" applyFont="1" applyAlignment="1">
      <alignment vertical="center"/>
    </xf>
    <xf numFmtId="164" fontId="28" fillId="0" borderId="0" xfId="0" applyNumberFormat="1" applyFont="1"/>
    <xf numFmtId="164" fontId="28" fillId="24" borderId="0" xfId="0" applyNumberFormat="1" applyFont="1" applyFill="1" applyAlignment="1">
      <alignment horizontal="center"/>
    </xf>
    <xf numFmtId="0" fontId="28" fillId="24" borderId="0" xfId="0" applyFont="1" applyFill="1"/>
    <xf numFmtId="0" fontId="0" fillId="24" borderId="0" xfId="0" applyFill="1"/>
    <xf numFmtId="0" fontId="31" fillId="24" borderId="10" xfId="0" applyFont="1" applyFill="1" applyBorder="1"/>
    <xf numFmtId="0" fontId="30" fillId="24" borderId="10" xfId="0" applyFont="1" applyFill="1" applyBorder="1"/>
    <xf numFmtId="0" fontId="30" fillId="24" borderId="0" xfId="0" applyFont="1" applyFill="1"/>
    <xf numFmtId="0" fontId="30" fillId="24" borderId="0" xfId="0" applyFont="1" applyFill="1" applyBorder="1" applyAlignment="1">
      <alignment horizontal="center"/>
    </xf>
    <xf numFmtId="0" fontId="30" fillId="24" borderId="11" xfId="0" applyFont="1" applyFill="1" applyBorder="1"/>
    <xf numFmtId="3" fontId="30" fillId="24" borderId="0" xfId="0" applyNumberFormat="1" applyFont="1" applyFill="1" applyAlignment="1">
      <alignment horizontal="right"/>
    </xf>
    <xf numFmtId="164" fontId="30" fillId="24" borderId="0" xfId="0" applyNumberFormat="1" applyFont="1" applyFill="1" applyAlignment="1">
      <alignment horizontal="center"/>
    </xf>
    <xf numFmtId="0" fontId="30" fillId="24" borderId="0" xfId="0" applyFont="1" applyFill="1" applyAlignment="1">
      <alignment horizontal="center"/>
    </xf>
    <xf numFmtId="3" fontId="26" fillId="24" borderId="0" xfId="0" applyNumberFormat="1" applyFont="1" applyFill="1" applyBorder="1"/>
    <xf numFmtId="3" fontId="26" fillId="24" borderId="0" xfId="0" applyNumberFormat="1" applyFont="1" applyFill="1"/>
    <xf numFmtId="165" fontId="30" fillId="24" borderId="0" xfId="0" applyNumberFormat="1" applyFont="1" applyFill="1" applyAlignment="1">
      <alignment horizontal="center"/>
    </xf>
    <xf numFmtId="3" fontId="26" fillId="24" borderId="0" xfId="0" applyNumberFormat="1" applyFont="1" applyFill="1" applyAlignment="1">
      <alignment horizontal="right"/>
    </xf>
    <xf numFmtId="0" fontId="30" fillId="24" borderId="0" xfId="0" applyFont="1" applyFill="1" applyAlignment="1">
      <alignment horizontal="right"/>
    </xf>
    <xf numFmtId="166" fontId="30" fillId="24" borderId="0" xfId="0" applyNumberFormat="1" applyFont="1" applyFill="1" applyAlignment="1">
      <alignment horizontal="center"/>
    </xf>
    <xf numFmtId="3" fontId="26" fillId="24" borderId="0" xfId="0" applyNumberFormat="1" applyFont="1" applyFill="1" applyAlignment="1">
      <alignment horizontal="center"/>
    </xf>
    <xf numFmtId="0" fontId="30" fillId="24" borderId="0" xfId="0" applyFont="1" applyFill="1" applyBorder="1"/>
    <xf numFmtId="3" fontId="26" fillId="24" borderId="0" xfId="0" applyNumberFormat="1" applyFont="1" applyFill="1" applyBorder="1" applyAlignment="1">
      <alignment horizontal="right"/>
    </xf>
    <xf numFmtId="3" fontId="30" fillId="24" borderId="11" xfId="0" applyNumberFormat="1" applyFont="1" applyFill="1" applyBorder="1" applyAlignment="1">
      <alignment horizontal="right"/>
    </xf>
    <xf numFmtId="165" fontId="30" fillId="24" borderId="11" xfId="0" applyNumberFormat="1" applyFont="1" applyFill="1" applyBorder="1" applyAlignment="1">
      <alignment horizontal="center"/>
    </xf>
    <xf numFmtId="0" fontId="30" fillId="24" borderId="11" xfId="0" applyFont="1" applyFill="1" applyBorder="1" applyAlignment="1">
      <alignment horizontal="center"/>
    </xf>
    <xf numFmtId="3" fontId="30" fillId="24" borderId="11" xfId="0" applyNumberFormat="1" applyFont="1" applyFill="1" applyBorder="1" applyAlignment="1">
      <alignment horizontal="center"/>
    </xf>
    <xf numFmtId="3" fontId="30" fillId="24" borderId="0" xfId="0" applyNumberFormat="1" applyFont="1" applyFill="1" applyAlignment="1">
      <alignment horizontal="center"/>
    </xf>
    <xf numFmtId="1" fontId="30" fillId="24" borderId="11" xfId="0" applyNumberFormat="1" applyFont="1" applyFill="1" applyBorder="1" applyAlignment="1">
      <alignment horizontal="center"/>
    </xf>
    <xf numFmtId="3" fontId="30" fillId="24" borderId="11" xfId="0" applyNumberFormat="1" applyFont="1" applyFill="1" applyBorder="1"/>
    <xf numFmtId="0" fontId="30" fillId="24" borderId="0" xfId="0" applyFont="1" applyFill="1" applyAlignment="1">
      <alignment wrapText="1"/>
    </xf>
    <xf numFmtId="1" fontId="30" fillId="24" borderId="0" xfId="0" applyNumberFormat="1" applyFont="1" applyFill="1" applyAlignment="1">
      <alignment horizontal="center"/>
    </xf>
    <xf numFmtId="1" fontId="27" fillId="24" borderId="10" xfId="0" applyNumberFormat="1" applyFont="1" applyFill="1" applyBorder="1" applyAlignment="1"/>
    <xf numFmtId="0" fontId="26" fillId="24" borderId="0" xfId="0" applyFont="1" applyFill="1"/>
    <xf numFmtId="0" fontId="26" fillId="24" borderId="11" xfId="0" applyFont="1" applyFill="1" applyBorder="1"/>
    <xf numFmtId="0" fontId="26" fillId="24" borderId="11" xfId="0" applyFont="1" applyFill="1" applyBorder="1" applyAlignment="1">
      <alignment vertical="center"/>
    </xf>
    <xf numFmtId="0" fontId="26" fillId="24" borderId="11" xfId="0" applyFont="1" applyFill="1" applyBorder="1" applyAlignment="1">
      <alignment horizontal="center" vertical="center" wrapText="1"/>
    </xf>
    <xf numFmtId="0" fontId="0" fillId="0" borderId="0" xfId="0" applyAlignment="1">
      <alignment vertical="center"/>
    </xf>
    <xf numFmtId="0" fontId="34" fillId="24" borderId="0" xfId="0" applyFont="1" applyFill="1" applyAlignment="1">
      <alignment horizontal="center" vertical="center" wrapText="1"/>
    </xf>
    <xf numFmtId="0" fontId="26" fillId="24" borderId="0" xfId="0" applyFont="1" applyFill="1" applyAlignment="1">
      <alignment horizontal="center" vertical="center" wrapText="1"/>
    </xf>
    <xf numFmtId="3" fontId="26" fillId="25" borderId="0" xfId="0" applyNumberFormat="1" applyFont="1" applyFill="1" applyBorder="1" applyAlignment="1">
      <alignment horizontal="right" vertical="center"/>
    </xf>
    <xf numFmtId="0" fontId="26" fillId="24" borderId="0" xfId="0" applyFont="1" applyFill="1" applyBorder="1" applyAlignment="1">
      <alignment horizontal="center" vertical="center"/>
    </xf>
    <xf numFmtId="164" fontId="26" fillId="24" borderId="0" xfId="0" applyNumberFormat="1" applyFont="1" applyFill="1" applyBorder="1" applyAlignment="1">
      <alignment horizontal="center" vertical="center"/>
    </xf>
    <xf numFmtId="0" fontId="26" fillId="24" borderId="0" xfId="0" applyFont="1" applyFill="1" applyAlignment="1">
      <alignment vertical="center"/>
    </xf>
    <xf numFmtId="3" fontId="26" fillId="24" borderId="0" xfId="0" applyNumberFormat="1" applyFont="1" applyFill="1" applyBorder="1" applyAlignment="1">
      <alignment horizontal="center" vertical="center" wrapText="1"/>
    </xf>
    <xf numFmtId="3" fontId="26" fillId="25" borderId="11" xfId="0" applyNumberFormat="1" applyFont="1" applyFill="1" applyBorder="1" applyAlignment="1">
      <alignment horizontal="right" vertical="center"/>
    </xf>
    <xf numFmtId="0" fontId="26" fillId="24" borderId="0" xfId="0" applyFont="1" applyFill="1" applyAlignment="1">
      <alignment horizontal="center" wrapText="1"/>
    </xf>
    <xf numFmtId="0" fontId="26" fillId="24" borderId="0" xfId="0" applyFont="1" applyFill="1" applyAlignment="1">
      <alignment horizontal="center"/>
    </xf>
    <xf numFmtId="0" fontId="0" fillId="0" borderId="10" xfId="0" applyBorder="1"/>
    <xf numFmtId="0" fontId="26" fillId="24" borderId="12" xfId="0" applyFont="1" applyFill="1" applyBorder="1"/>
    <xf numFmtId="0" fontId="26" fillId="24" borderId="0" xfId="0" applyFont="1" applyFill="1" applyBorder="1" applyAlignment="1">
      <alignment horizontal="center" vertical="center" wrapText="1"/>
    </xf>
    <xf numFmtId="3" fontId="26" fillId="25" borderId="10" xfId="0" applyNumberFormat="1" applyFont="1" applyFill="1" applyBorder="1" applyAlignment="1">
      <alignment horizontal="right" vertical="center"/>
    </xf>
    <xf numFmtId="3" fontId="26" fillId="0" borderId="0" xfId="0" applyNumberFormat="1" applyFont="1" applyFill="1" applyBorder="1" applyAlignment="1">
      <alignment horizontal="right" vertical="center"/>
    </xf>
    <xf numFmtId="0" fontId="26" fillId="0" borderId="0" xfId="0" applyFont="1"/>
    <xf numFmtId="0" fontId="26" fillId="0" borderId="0" xfId="0" applyFont="1" applyBorder="1"/>
    <xf numFmtId="0" fontId="26" fillId="0" borderId="0" xfId="0" applyFont="1" applyBorder="1" applyAlignment="1"/>
    <xf numFmtId="3" fontId="26" fillId="0" borderId="0" xfId="40" applyNumberFormat="1" applyFont="1" applyBorder="1" applyAlignment="1">
      <alignment horizontal="center"/>
    </xf>
    <xf numFmtId="164" fontId="26" fillId="0" borderId="0" xfId="40" applyNumberFormat="1" applyFont="1" applyBorder="1" applyAlignment="1">
      <alignment horizontal="center"/>
    </xf>
    <xf numFmtId="164" fontId="26" fillId="0" borderId="0" xfId="40" applyNumberFormat="1" applyFont="1" applyAlignment="1">
      <alignment horizontal="center"/>
    </xf>
    <xf numFmtId="3" fontId="30" fillId="0" borderId="0" xfId="0" applyNumberFormat="1" applyFont="1" applyFill="1"/>
    <xf numFmtId="164" fontId="30" fillId="0" borderId="0" xfId="0" applyNumberFormat="1" applyFont="1" applyAlignment="1">
      <alignment horizontal="right"/>
    </xf>
    <xf numFmtId="0" fontId="15" fillId="0" borderId="0" xfId="34" applyAlignment="1" applyProtection="1">
      <alignment vertical="center"/>
    </xf>
    <xf numFmtId="3" fontId="31" fillId="0" borderId="0" xfId="0" applyNumberFormat="1" applyFont="1" applyAlignment="1">
      <alignment vertical="center"/>
    </xf>
    <xf numFmtId="164" fontId="31" fillId="0" borderId="0" xfId="0" applyNumberFormat="1" applyFont="1" applyAlignment="1">
      <alignment horizontal="right" vertical="center"/>
    </xf>
    <xf numFmtId="164" fontId="31" fillId="0" borderId="0" xfId="0" applyNumberFormat="1" applyFont="1" applyAlignment="1">
      <alignment vertical="center"/>
    </xf>
    <xf numFmtId="164" fontId="31" fillId="0" borderId="0" xfId="0" applyNumberFormat="1" applyFont="1" applyAlignment="1">
      <alignment horizontal="center" vertical="center"/>
    </xf>
    <xf numFmtId="0" fontId="31" fillId="0" borderId="0" xfId="0" applyFont="1" applyAlignment="1">
      <alignment horizontal="right" vertical="center"/>
    </xf>
    <xf numFmtId="0" fontId="31" fillId="0" borderId="0" xfId="0" applyFont="1" applyAlignment="1">
      <alignment vertical="center"/>
    </xf>
    <xf numFmtId="164" fontId="36" fillId="0" borderId="12" xfId="40" applyNumberFormat="1" applyFont="1" applyBorder="1" applyAlignment="1">
      <alignment horizontal="center" vertical="center" wrapText="1"/>
    </xf>
    <xf numFmtId="3" fontId="30" fillId="0" borderId="0" xfId="0" applyNumberFormat="1" applyFont="1" applyFill="1" applyBorder="1" applyAlignment="1">
      <alignment horizontal="center" vertical="center" wrapText="1"/>
    </xf>
    <xf numFmtId="164" fontId="36" fillId="0" borderId="0" xfId="40" applyNumberFormat="1" applyFont="1" applyBorder="1" applyAlignment="1">
      <alignment horizontal="center" vertical="center" wrapText="1"/>
    </xf>
    <xf numFmtId="164" fontId="30" fillId="0" borderId="0" xfId="40" applyNumberFormat="1" applyFont="1" applyAlignment="1">
      <alignment horizontal="right"/>
    </xf>
    <xf numFmtId="0" fontId="38" fillId="0" borderId="0" xfId="0" applyFont="1" applyAlignment="1">
      <alignment horizontal="left" indent="2"/>
    </xf>
    <xf numFmtId="0" fontId="38" fillId="0" borderId="0" xfId="0" applyFont="1"/>
    <xf numFmtId="0" fontId="38" fillId="0" borderId="0" xfId="0" applyFont="1" applyAlignment="1"/>
    <xf numFmtId="0" fontId="30" fillId="0" borderId="0" xfId="41" applyFont="1" applyAlignment="1">
      <protection locked="0"/>
    </xf>
    <xf numFmtId="0" fontId="30" fillId="0" borderId="11" xfId="0" applyFont="1" applyBorder="1" applyAlignment="1"/>
    <xf numFmtId="3" fontId="30" fillId="0" borderId="11" xfId="40" applyNumberFormat="1" applyFont="1" applyFill="1" applyBorder="1" applyAlignment="1">
      <alignment horizontal="center"/>
    </xf>
    <xf numFmtId="164" fontId="30" fillId="0" borderId="11" xfId="40" applyNumberFormat="1" applyFont="1" applyBorder="1" applyAlignment="1">
      <alignment horizontal="center"/>
    </xf>
    <xf numFmtId="164" fontId="30" fillId="0" borderId="0" xfId="40" applyNumberFormat="1" applyFont="1" applyBorder="1" applyAlignment="1">
      <alignment horizontal="center"/>
    </xf>
    <xf numFmtId="164" fontId="30" fillId="0" borderId="0" xfId="40" applyNumberFormat="1" applyFont="1" applyAlignment="1">
      <alignment horizontal="center"/>
    </xf>
    <xf numFmtId="0" fontId="15" fillId="0" borderId="11" xfId="34" applyBorder="1" applyAlignment="1" applyProtection="1">
      <alignment vertical="center"/>
    </xf>
    <xf numFmtId="0" fontId="31" fillId="0" borderId="11" xfId="0" applyFont="1" applyBorder="1" applyAlignment="1">
      <alignment vertical="center"/>
    </xf>
    <xf numFmtId="0" fontId="31" fillId="0" borderId="0" xfId="0" applyFont="1" applyBorder="1" applyAlignment="1">
      <alignment vertical="center"/>
    </xf>
    <xf numFmtId="3" fontId="30" fillId="0" borderId="0" xfId="0" applyNumberFormat="1" applyFont="1" applyBorder="1" applyAlignment="1">
      <alignment horizontal="center" vertical="center" wrapText="1"/>
    </xf>
    <xf numFmtId="164" fontId="30" fillId="0" borderId="11" xfId="0" applyNumberFormat="1" applyFont="1" applyBorder="1"/>
    <xf numFmtId="0" fontId="30" fillId="0" borderId="0" xfId="39" applyFont="1"/>
    <xf numFmtId="3" fontId="30" fillId="0" borderId="0" xfId="39" applyNumberFormat="1" applyFont="1"/>
    <xf numFmtId="164" fontId="30" fillId="0" borderId="0" xfId="39" applyNumberFormat="1" applyFont="1"/>
    <xf numFmtId="0" fontId="30" fillId="0" borderId="0" xfId="41" applyFont="1" applyAlignment="1">
      <alignment vertical="center"/>
      <protection locked="0"/>
    </xf>
    <xf numFmtId="3" fontId="30" fillId="0" borderId="0" xfId="40" applyNumberFormat="1" applyFont="1" applyAlignment="1">
      <alignment horizontal="center"/>
    </xf>
    <xf numFmtId="164" fontId="30" fillId="0" borderId="10" xfId="40" applyNumberFormat="1" applyFont="1" applyBorder="1" applyAlignment="1">
      <alignment horizontal="center"/>
    </xf>
    <xf numFmtId="0" fontId="30" fillId="0" borderId="11" xfId="0" applyFont="1" applyBorder="1" applyAlignment="1">
      <alignment horizontal="left" indent="1"/>
    </xf>
    <xf numFmtId="3" fontId="26" fillId="0" borderId="11" xfId="0" applyNumberFormat="1" applyFont="1" applyFill="1" applyBorder="1" applyAlignment="1">
      <alignment horizontal="right"/>
    </xf>
    <xf numFmtId="164" fontId="30" fillId="0" borderId="11" xfId="0" applyNumberFormat="1" applyFont="1" applyBorder="1" applyAlignment="1">
      <alignment horizontal="right"/>
    </xf>
    <xf numFmtId="0" fontId="30" fillId="0" borderId="0" xfId="39" applyFont="1" applyFill="1"/>
    <xf numFmtId="0" fontId="40" fillId="0" borderId="0" xfId="0" applyFont="1"/>
    <xf numFmtId="0" fontId="21" fillId="24" borderId="0" xfId="0" applyFont="1" applyFill="1"/>
    <xf numFmtId="0" fontId="41" fillId="24" borderId="0" xfId="0" applyFont="1" applyFill="1"/>
    <xf numFmtId="0" fontId="42" fillId="24" borderId="0" xfId="35" applyFont="1" applyFill="1" applyAlignment="1" applyProtection="1"/>
    <xf numFmtId="0" fontId="21" fillId="24" borderId="0" xfId="35" applyFont="1" applyFill="1" applyAlignment="1" applyProtection="1"/>
    <xf numFmtId="0" fontId="15" fillId="0" borderId="0" xfId="34" applyAlignment="1" applyProtection="1"/>
    <xf numFmtId="0" fontId="31" fillId="0" borderId="0" xfId="0" applyFont="1" applyAlignment="1"/>
    <xf numFmtId="0" fontId="26" fillId="0" borderId="0" xfId="0" applyFont="1" applyAlignment="1">
      <alignment horizontal="left" indent="1"/>
    </xf>
    <xf numFmtId="0" fontId="30" fillId="0" borderId="0" xfId="41" applyFont="1" applyAlignment="1">
      <protection locked="0"/>
    </xf>
    <xf numFmtId="0" fontId="26" fillId="0" borderId="0" xfId="0" applyFont="1" applyAlignment="1">
      <alignment horizontal="left" indent="2"/>
    </xf>
    <xf numFmtId="0" fontId="26" fillId="0" borderId="0" xfId="0" applyFont="1" applyBorder="1" applyAlignment="1">
      <alignment horizontal="left" indent="2"/>
    </xf>
    <xf numFmtId="0" fontId="28" fillId="0" borderId="0" xfId="0" applyFont="1" applyAlignment="1"/>
    <xf numFmtId="0" fontId="26" fillId="0" borderId="0" xfId="39" applyFont="1" applyFill="1"/>
    <xf numFmtId="164" fontId="26" fillId="0" borderId="0" xfId="39" applyNumberFormat="1" applyFont="1"/>
    <xf numFmtId="0" fontId="26" fillId="0" borderId="0" xfId="0" applyNumberFormat="1" applyFont="1" applyBorder="1" applyAlignment="1">
      <alignment horizontal="left" indent="2"/>
    </xf>
    <xf numFmtId="0" fontId="26" fillId="0" borderId="0" xfId="0" applyFont="1" applyBorder="1" applyAlignment="1">
      <alignment horizontal="left" vertical="center" wrapText="1"/>
    </xf>
    <xf numFmtId="0" fontId="43" fillId="0" borderId="0" xfId="0" applyFont="1"/>
    <xf numFmtId="165" fontId="30" fillId="0" borderId="0" xfId="0" applyNumberFormat="1" applyFont="1" applyFill="1" applyBorder="1" applyAlignment="1">
      <alignment horizontal="center"/>
    </xf>
    <xf numFmtId="0" fontId="4" fillId="0" borderId="0" xfId="0" applyFont="1"/>
    <xf numFmtId="3" fontId="30" fillId="24" borderId="0" xfId="0" applyNumberFormat="1" applyFont="1" applyFill="1"/>
    <xf numFmtId="0" fontId="26" fillId="24" borderId="10" xfId="0" applyFont="1" applyFill="1" applyBorder="1"/>
    <xf numFmtId="3" fontId="26" fillId="27" borderId="0" xfId="0" applyNumberFormat="1" applyFont="1" applyFill="1" applyBorder="1" applyAlignment="1">
      <alignment horizontal="right" vertical="center"/>
    </xf>
    <xf numFmtId="165" fontId="26" fillId="0" borderId="0" xfId="0" applyNumberFormat="1" applyFont="1" applyFill="1" applyBorder="1" applyAlignment="1">
      <alignment horizontal="right" vertical="center"/>
    </xf>
    <xf numFmtId="165" fontId="26" fillId="0" borderId="11" xfId="0" applyNumberFormat="1" applyFont="1" applyFill="1" applyBorder="1" applyAlignment="1">
      <alignment horizontal="right" vertical="center"/>
    </xf>
    <xf numFmtId="3" fontId="26" fillId="27" borderId="11" xfId="0" applyNumberFormat="1" applyFont="1" applyFill="1" applyBorder="1" applyAlignment="1">
      <alignment horizontal="right" vertical="center"/>
    </xf>
    <xf numFmtId="3" fontId="26" fillId="0" borderId="11" xfId="0" applyNumberFormat="1" applyFont="1" applyFill="1" applyBorder="1" applyAlignment="1">
      <alignment horizontal="right" vertical="center"/>
    </xf>
    <xf numFmtId="165" fontId="26" fillId="0" borderId="0" xfId="0" applyNumberFormat="1" applyFont="1" applyFill="1" applyBorder="1" applyAlignment="1">
      <alignment horizontal="center" vertical="center"/>
    </xf>
    <xf numFmtId="165" fontId="26" fillId="0" borderId="11" xfId="0" applyNumberFormat="1" applyFont="1" applyFill="1" applyBorder="1" applyAlignment="1">
      <alignment horizontal="center" vertical="center"/>
    </xf>
    <xf numFmtId="0" fontId="26" fillId="24" borderId="11" xfId="0" applyFont="1" applyFill="1" applyBorder="1" applyAlignment="1">
      <alignment horizontal="right" vertical="center"/>
    </xf>
    <xf numFmtId="3" fontId="26" fillId="0" borderId="10" xfId="0" applyNumberFormat="1" applyFont="1" applyFill="1" applyBorder="1" applyAlignment="1">
      <alignment horizontal="right" vertical="center"/>
    </xf>
    <xf numFmtId="0" fontId="26" fillId="24" borderId="0" xfId="0" applyFont="1" applyFill="1" applyBorder="1" applyAlignment="1">
      <alignment horizontal="right" vertical="center"/>
    </xf>
    <xf numFmtId="0" fontId="26" fillId="24" borderId="0" xfId="0" applyFont="1" applyFill="1" applyBorder="1" applyAlignment="1">
      <alignment vertical="center"/>
    </xf>
    <xf numFmtId="165" fontId="26" fillId="0" borderId="10" xfId="0" applyNumberFormat="1" applyFont="1" applyFill="1" applyBorder="1" applyAlignment="1">
      <alignment horizontal="right" vertical="center"/>
    </xf>
    <xf numFmtId="1" fontId="0" fillId="0" borderId="0" xfId="0" applyNumberFormat="1"/>
    <xf numFmtId="164" fontId="26" fillId="0" borderId="0" xfId="0" applyNumberFormat="1" applyFont="1" applyAlignment="1">
      <alignment horizontal="right"/>
    </xf>
    <xf numFmtId="0" fontId="0" fillId="0" borderId="0" xfId="0" applyAlignment="1">
      <alignment horizontal="right"/>
    </xf>
    <xf numFmtId="3" fontId="26" fillId="0" borderId="0" xfId="0" applyNumberFormat="1" applyFont="1"/>
    <xf numFmtId="164" fontId="26" fillId="0" borderId="0" xfId="0" applyNumberFormat="1" applyFont="1"/>
    <xf numFmtId="0" fontId="38" fillId="24" borderId="0" xfId="47" applyFont="1" applyFill="1" applyAlignment="1">
      <alignment horizontal="right"/>
    </xf>
    <xf numFmtId="0" fontId="26" fillId="0" borderId="0" xfId="0" applyFont="1" applyBorder="1" applyAlignment="1">
      <alignment horizontal="left" indent="1"/>
    </xf>
    <xf numFmtId="0" fontId="26" fillId="0" borderId="0" xfId="0" applyFont="1" applyBorder="1" applyAlignment="1">
      <alignment horizontal="left" vertical="center" wrapText="1" indent="1"/>
    </xf>
    <xf numFmtId="0" fontId="26" fillId="0" borderId="0" xfId="0" quotePrefix="1" applyFont="1" applyBorder="1" applyAlignment="1">
      <alignment horizontal="left" vertical="center" wrapText="1" indent="1"/>
    </xf>
    <xf numFmtId="0" fontId="26" fillId="0" borderId="0" xfId="0" quotePrefix="1" applyFont="1" applyFill="1" applyBorder="1" applyAlignment="1">
      <alignment horizontal="left" vertical="center" wrapText="1" indent="1"/>
    </xf>
    <xf numFmtId="0" fontId="26" fillId="0" borderId="0" xfId="39" applyFont="1" applyFill="1" applyAlignment="1">
      <alignment wrapText="1"/>
    </xf>
    <xf numFmtId="0" fontId="26" fillId="0" borderId="0" xfId="0" applyFont="1" applyAlignment="1"/>
    <xf numFmtId="0" fontId="26" fillId="0" borderId="0" xfId="39" applyFont="1"/>
    <xf numFmtId="3" fontId="26" fillId="0" borderId="0" xfId="39" applyNumberFormat="1" applyFont="1"/>
    <xf numFmtId="0" fontId="27" fillId="0" borderId="0" xfId="41" applyFont="1" applyAlignment="1">
      <alignment horizontal="left"/>
      <protection locked="0"/>
    </xf>
    <xf numFmtId="0" fontId="26" fillId="0" borderId="10" xfId="0" applyFont="1" applyBorder="1"/>
    <xf numFmtId="0" fontId="26" fillId="0" borderId="10" xfId="41" applyFont="1" applyBorder="1" applyAlignment="1">
      <protection locked="0"/>
    </xf>
    <xf numFmtId="0" fontId="26" fillId="0" borderId="11" xfId="0" applyFont="1" applyBorder="1" applyAlignment="1">
      <alignment vertical="center" wrapText="1"/>
    </xf>
    <xf numFmtId="0" fontId="26" fillId="0" borderId="11" xfId="41" applyFont="1" applyBorder="1" applyAlignment="1">
      <protection locked="0"/>
    </xf>
    <xf numFmtId="0" fontId="26" fillId="0" borderId="10" xfId="0" applyFont="1" applyBorder="1" applyAlignment="1">
      <alignment horizontal="center" vertical="center"/>
    </xf>
    <xf numFmtId="164" fontId="26" fillId="0" borderId="0" xfId="41" applyNumberFormat="1" applyFont="1" applyAlignment="1">
      <alignment horizontal="right" vertical="center"/>
      <protection locked="0"/>
    </xf>
    <xf numFmtId="164" fontId="26" fillId="0" borderId="0" xfId="41" applyNumberFormat="1" applyFont="1" applyAlignment="1">
      <alignment vertical="center"/>
      <protection locked="0"/>
    </xf>
    <xf numFmtId="164" fontId="26" fillId="0" borderId="10" xfId="0" applyNumberFormat="1" applyFont="1" applyBorder="1" applyAlignment="1">
      <alignment vertical="center"/>
    </xf>
    <xf numFmtId="0" fontId="27" fillId="0" borderId="0" xfId="50" applyFont="1"/>
    <xf numFmtId="3" fontId="26" fillId="0" borderId="0" xfId="50" applyNumberFormat="1" applyFont="1"/>
    <xf numFmtId="3" fontId="26" fillId="0" borderId="11" xfId="50" applyNumberFormat="1" applyFont="1" applyBorder="1" applyAlignment="1">
      <alignment horizontal="center" vertical="center" wrapText="1"/>
    </xf>
    <xf numFmtId="0" fontId="26" fillId="0" borderId="0" xfId="50" applyFont="1" applyAlignment="1"/>
    <xf numFmtId="164" fontId="31" fillId="0" borderId="0" xfId="0" applyNumberFormat="1" applyFont="1" applyAlignment="1">
      <alignment horizontal="center"/>
    </xf>
    <xf numFmtId="0" fontId="28" fillId="0" borderId="0" xfId="50" applyFont="1"/>
    <xf numFmtId="0" fontId="27" fillId="0" borderId="0" xfId="50" applyFont="1" applyAlignment="1"/>
    <xf numFmtId="164" fontId="28" fillId="0" borderId="0" xfId="50" applyNumberFormat="1" applyFont="1" applyAlignment="1">
      <alignment horizontal="right"/>
    </xf>
    <xf numFmtId="0" fontId="26" fillId="0" borderId="0" xfId="50" applyFont="1"/>
    <xf numFmtId="0" fontId="26" fillId="0" borderId="0" xfId="50" applyFont="1" applyBorder="1"/>
    <xf numFmtId="0" fontId="26" fillId="0" borderId="0" xfId="50" applyFont="1" applyAlignment="1">
      <alignment wrapText="1"/>
    </xf>
    <xf numFmtId="0" fontId="26" fillId="0" borderId="11" xfId="50" applyFont="1" applyBorder="1" applyAlignment="1"/>
    <xf numFmtId="0" fontId="26" fillId="0" borderId="0" xfId="50" applyFont="1" applyBorder="1" applyAlignment="1"/>
    <xf numFmtId="164" fontId="26" fillId="0" borderId="0" xfId="50" applyNumberFormat="1" applyFont="1" applyAlignment="1">
      <alignment horizontal="right"/>
    </xf>
    <xf numFmtId="164" fontId="26" fillId="0" borderId="0" xfId="50" applyNumberFormat="1" applyFont="1"/>
    <xf numFmtId="0" fontId="26" fillId="0" borderId="11" xfId="50" applyFont="1" applyBorder="1" applyAlignment="1">
      <alignment horizontal="right"/>
    </xf>
    <xf numFmtId="164" fontId="26" fillId="0" borderId="11" xfId="40" applyNumberFormat="1" applyFont="1" applyBorder="1" applyAlignment="1">
      <alignment horizontal="right"/>
    </xf>
    <xf numFmtId="3" fontId="26" fillId="0" borderId="11" xfId="40" applyNumberFormat="1" applyFont="1" applyFill="1" applyBorder="1" applyAlignment="1">
      <alignment horizontal="right"/>
    </xf>
    <xf numFmtId="3" fontId="26" fillId="0" borderId="0" xfId="50" applyNumberFormat="1" applyFont="1" applyFill="1" applyAlignment="1" applyProtection="1">
      <alignment horizontal="right"/>
      <protection hidden="1"/>
    </xf>
    <xf numFmtId="3" fontId="26" fillId="0" borderId="0" xfId="50" applyNumberFormat="1" applyFont="1" applyProtection="1">
      <protection hidden="1"/>
    </xf>
    <xf numFmtId="0" fontId="31" fillId="0" borderId="0" xfId="50" applyFont="1" applyAlignment="1"/>
    <xf numFmtId="0" fontId="31" fillId="0" borderId="0" xfId="50" applyFont="1" applyAlignment="1">
      <alignment wrapText="1"/>
    </xf>
    <xf numFmtId="0" fontId="26" fillId="0" borderId="0" xfId="41" applyFont="1" applyAlignment="1">
      <alignment horizontal="left" wrapText="1"/>
      <protection locked="0"/>
    </xf>
    <xf numFmtId="0" fontId="38" fillId="0" borderId="0" xfId="50" applyFont="1"/>
    <xf numFmtId="0" fontId="38" fillId="0" borderId="0" xfId="50" applyFont="1" applyAlignment="1">
      <alignment horizontal="left" wrapText="1" indent="2"/>
    </xf>
    <xf numFmtId="0" fontId="38" fillId="0" borderId="0" xfId="50" applyFont="1" applyAlignment="1">
      <alignment horizontal="left" indent="2"/>
    </xf>
    <xf numFmtId="0" fontId="26" fillId="0" borderId="0" xfId="50" applyFont="1" applyAlignment="1">
      <alignment horizontal="left" indent="1"/>
    </xf>
    <xf numFmtId="0" fontId="26" fillId="0" borderId="0" xfId="50" applyFont="1" applyFill="1" applyAlignment="1">
      <alignment horizontal="left" wrapText="1" indent="1"/>
    </xf>
    <xf numFmtId="164" fontId="26" fillId="0" borderId="0" xfId="50" applyNumberFormat="1" applyFont="1" applyBorder="1" applyAlignment="1">
      <alignment horizontal="center" vertical="center" wrapText="1"/>
    </xf>
    <xf numFmtId="3" fontId="26" fillId="0" borderId="0" xfId="50" applyNumberFormat="1" applyFont="1" applyFill="1" applyBorder="1" applyAlignment="1">
      <alignment horizontal="center" vertical="center" wrapText="1"/>
    </xf>
    <xf numFmtId="0" fontId="26" fillId="0" borderId="0" xfId="50" applyFont="1" applyBorder="1" applyAlignment="1">
      <alignment vertical="center" wrapText="1"/>
    </xf>
    <xf numFmtId="0" fontId="26" fillId="0" borderId="12" xfId="50" applyFont="1" applyBorder="1" applyAlignment="1">
      <alignment horizontal="center" vertical="center" wrapText="1"/>
    </xf>
    <xf numFmtId="164" fontId="26" fillId="0" borderId="12" xfId="50" applyNumberFormat="1" applyFont="1" applyBorder="1" applyAlignment="1">
      <alignment horizontal="center" vertical="center" wrapText="1"/>
    </xf>
    <xf numFmtId="0" fontId="26" fillId="0" borderId="11" xfId="50" applyFont="1" applyBorder="1" applyAlignment="1">
      <alignment vertical="center" wrapText="1"/>
    </xf>
    <xf numFmtId="3" fontId="26" fillId="0" borderId="10" xfId="50" applyNumberFormat="1" applyFont="1" applyBorder="1" applyAlignment="1">
      <alignment horizontal="center" vertical="center" wrapText="1"/>
    </xf>
    <xf numFmtId="0" fontId="26" fillId="0" borderId="10" xfId="50" applyFont="1" applyBorder="1"/>
    <xf numFmtId="0" fontId="31" fillId="0" borderId="0" xfId="50" applyFont="1" applyAlignment="1">
      <alignment vertical="center"/>
    </xf>
    <xf numFmtId="164" fontId="31" fillId="0" borderId="0" xfId="50" applyNumberFormat="1" applyFont="1" applyAlignment="1">
      <alignment horizontal="center" vertical="center"/>
    </xf>
    <xf numFmtId="164" fontId="31" fillId="0" borderId="0" xfId="50" applyNumberFormat="1" applyFont="1" applyAlignment="1">
      <alignment vertical="center"/>
    </xf>
    <xf numFmtId="0" fontId="45" fillId="0" borderId="0" xfId="50" applyNumberFormat="1" applyFont="1" applyAlignment="1" applyProtection="1">
      <alignment vertical="center"/>
      <protection locked="0" hidden="1"/>
    </xf>
    <xf numFmtId="0" fontId="26" fillId="0" borderId="0" xfId="0" applyFont="1" applyFill="1" applyAlignment="1">
      <alignment horizontal="left" wrapText="1" indent="1"/>
    </xf>
    <xf numFmtId="0" fontId="38" fillId="0" borderId="0" xfId="0" applyFont="1" applyAlignment="1">
      <alignment horizontal="left" wrapText="1" indent="2"/>
    </xf>
    <xf numFmtId="1" fontId="0" fillId="0" borderId="0" xfId="0" applyNumberFormat="1" applyAlignment="1">
      <alignment horizontal="right"/>
    </xf>
    <xf numFmtId="0" fontId="28" fillId="0" borderId="0" xfId="50" applyFont="1" applyAlignment="1">
      <alignment horizontal="right"/>
    </xf>
    <xf numFmtId="0" fontId="28" fillId="0" borderId="0" xfId="0" applyFont="1" applyAlignment="1">
      <alignment horizontal="right"/>
    </xf>
    <xf numFmtId="1" fontId="28" fillId="0" borderId="0" xfId="0" applyNumberFormat="1" applyFont="1" applyAlignment="1">
      <alignment horizontal="right"/>
    </xf>
    <xf numFmtId="0" fontId="26" fillId="0" borderId="0" xfId="0" applyFont="1" applyAlignment="1"/>
    <xf numFmtId="3" fontId="26" fillId="0" borderId="10" xfId="50" applyNumberFormat="1" applyFont="1" applyBorder="1" applyAlignment="1">
      <alignment horizontal="center" vertical="center" wrapText="1"/>
    </xf>
    <xf numFmtId="3" fontId="26" fillId="0" borderId="11" xfId="50" applyNumberFormat="1" applyFont="1" applyBorder="1" applyAlignment="1">
      <alignment horizontal="center" vertical="center" wrapText="1"/>
    </xf>
    <xf numFmtId="164" fontId="26" fillId="0" borderId="12" xfId="50" applyNumberFormat="1" applyFont="1" applyBorder="1" applyAlignment="1">
      <alignment horizontal="center" vertical="center" wrapText="1"/>
    </xf>
    <xf numFmtId="0" fontId="26" fillId="0" borderId="0" xfId="0" applyFont="1" applyAlignment="1"/>
    <xf numFmtId="0" fontId="26" fillId="0" borderId="12" xfId="0" applyFont="1" applyBorder="1" applyAlignment="1">
      <alignment horizontal="center" vertical="center" wrapText="1"/>
    </xf>
    <xf numFmtId="0" fontId="26" fillId="0" borderId="0" xfId="0" applyFont="1" applyAlignment="1">
      <alignment horizontal="right" indent="1"/>
    </xf>
    <xf numFmtId="0" fontId="26" fillId="0" borderId="0" xfId="0" applyFont="1" applyAlignment="1"/>
    <xf numFmtId="0" fontId="26" fillId="0" borderId="0" xfId="0" applyFont="1" applyAlignment="1">
      <alignment horizontal="left"/>
    </xf>
    <xf numFmtId="0" fontId="26" fillId="0" borderId="11" xfId="0" applyFont="1" applyBorder="1" applyAlignment="1">
      <alignment horizontal="center" vertical="center" wrapText="1"/>
    </xf>
    <xf numFmtId="165" fontId="26" fillId="0" borderId="0" xfId="50" applyNumberFormat="1" applyFont="1" applyFill="1" applyAlignment="1" applyProtection="1">
      <alignment horizontal="right"/>
      <protection hidden="1"/>
    </xf>
    <xf numFmtId="0" fontId="28" fillId="0" borderId="15" xfId="50" applyFont="1" applyFill="1" applyBorder="1" applyAlignment="1" applyProtection="1">
      <alignment horizontal="center"/>
      <protection locked="0"/>
    </xf>
    <xf numFmtId="0" fontId="26" fillId="0" borderId="0" xfId="0" applyFont="1" applyAlignment="1"/>
    <xf numFmtId="0" fontId="26" fillId="0" borderId="0" xfId="0" applyFont="1" applyAlignment="1">
      <alignment horizontal="left"/>
    </xf>
    <xf numFmtId="3" fontId="26" fillId="0" borderId="11" xfId="0" applyNumberFormat="1" applyFont="1" applyBorder="1" applyAlignment="1">
      <alignment horizontal="center" vertical="center" wrapText="1"/>
    </xf>
    <xf numFmtId="164" fontId="26" fillId="0" borderId="11" xfId="0" applyNumberFormat="1" applyFont="1" applyBorder="1" applyAlignment="1">
      <alignment horizontal="center" vertical="center" wrapText="1"/>
    </xf>
    <xf numFmtId="0" fontId="27" fillId="0" borderId="0" xfId="41" applyFont="1" applyAlignment="1">
      <alignment horizontal="left"/>
      <protection locked="0"/>
    </xf>
    <xf numFmtId="0" fontId="31" fillId="0" borderId="0" xfId="0" applyFont="1" applyAlignment="1">
      <alignment wrapText="1"/>
    </xf>
    <xf numFmtId="164" fontId="0" fillId="0" borderId="0" xfId="0" applyNumberFormat="1" applyAlignment="1">
      <alignment horizontal="right"/>
    </xf>
    <xf numFmtId="3" fontId="30" fillId="0" borderId="11" xfId="40" applyNumberFormat="1" applyFont="1" applyBorder="1" applyAlignment="1">
      <alignment horizontal="center"/>
    </xf>
    <xf numFmtId="0" fontId="26" fillId="0" borderId="12" xfId="50" applyFont="1" applyBorder="1"/>
    <xf numFmtId="0" fontId="27" fillId="0" borderId="0" xfId="41" applyFont="1" applyAlignment="1">
      <protection locked="0"/>
    </xf>
    <xf numFmtId="0" fontId="27" fillId="0" borderId="18" xfId="50" applyFont="1" applyFill="1" applyBorder="1" applyAlignment="1" applyProtection="1">
      <alignment horizontal="right"/>
      <protection hidden="1"/>
    </xf>
    <xf numFmtId="3" fontId="26" fillId="0" borderId="11" xfId="0" applyNumberFormat="1" applyFont="1" applyBorder="1" applyAlignment="1">
      <alignment horizontal="center" vertical="center" wrapText="1"/>
    </xf>
    <xf numFmtId="0" fontId="26" fillId="0" borderId="0" xfId="41" applyFont="1" applyBorder="1" applyAlignment="1">
      <protection locked="0"/>
    </xf>
    <xf numFmtId="0" fontId="27" fillId="0" borderId="0" xfId="50" applyFont="1" applyFill="1" applyAlignment="1"/>
    <xf numFmtId="0" fontId="27" fillId="0" borderId="0" xfId="50" applyFont="1" applyProtection="1">
      <protection hidden="1"/>
    </xf>
    <xf numFmtId="0" fontId="26" fillId="0" borderId="0" xfId="50" applyFont="1" applyAlignment="1" applyProtection="1">
      <alignment wrapText="1"/>
      <protection hidden="1"/>
    </xf>
    <xf numFmtId="0" fontId="26" fillId="0" borderId="0" xfId="50" applyFont="1" applyFill="1" applyAlignment="1" applyProtection="1">
      <alignment wrapText="1"/>
      <protection hidden="1"/>
    </xf>
    <xf numFmtId="0" fontId="33" fillId="0" borderId="0" xfId="50" applyFont="1"/>
    <xf numFmtId="0" fontId="26" fillId="0" borderId="0" xfId="50" applyFont="1" applyBorder="1" applyAlignment="1" applyProtection="1">
      <alignment wrapText="1"/>
      <protection hidden="1"/>
    </xf>
    <xf numFmtId="0" fontId="28" fillId="0" borderId="0" xfId="50" applyFont="1" applyFill="1" applyProtection="1">
      <protection hidden="1"/>
    </xf>
    <xf numFmtId="0" fontId="28" fillId="0" borderId="0" xfId="50" applyFont="1" applyFill="1" applyAlignment="1" applyProtection="1">
      <alignment vertical="center"/>
      <protection hidden="1"/>
    </xf>
    <xf numFmtId="0" fontId="27" fillId="0" borderId="18" xfId="50" applyFont="1" applyFill="1" applyBorder="1" applyAlignment="1" applyProtection="1">
      <protection hidden="1"/>
    </xf>
    <xf numFmtId="0" fontId="27" fillId="0" borderId="0" xfId="50" applyFont="1" applyFill="1" applyBorder="1" applyAlignment="1" applyProtection="1">
      <protection hidden="1"/>
    </xf>
    <xf numFmtId="0" fontId="0" fillId="28" borderId="15" xfId="0" applyFill="1" applyBorder="1" applyAlignment="1">
      <alignment horizontal="left"/>
    </xf>
    <xf numFmtId="0" fontId="0" fillId="29" borderId="15" xfId="0" applyFill="1" applyBorder="1" applyAlignment="1">
      <alignment horizontal="left"/>
    </xf>
    <xf numFmtId="0" fontId="0" fillId="30" borderId="15" xfId="0" applyFill="1" applyBorder="1" applyAlignment="1">
      <alignment horizontal="left"/>
    </xf>
    <xf numFmtId="0" fontId="0" fillId="31" borderId="15" xfId="0" applyFill="1" applyBorder="1" applyAlignment="1">
      <alignment horizontal="left"/>
    </xf>
    <xf numFmtId="0" fontId="0" fillId="32" borderId="15" xfId="0" applyFill="1" applyBorder="1" applyAlignment="1">
      <alignment horizontal="left"/>
    </xf>
    <xf numFmtId="0" fontId="26" fillId="0" borderId="15" xfId="0" applyFont="1" applyBorder="1" applyAlignment="1">
      <alignment horizontal="left" vertical="center"/>
    </xf>
    <xf numFmtId="0" fontId="26" fillId="0" borderId="15" xfId="41" applyFont="1" applyBorder="1" applyAlignment="1">
      <alignment horizontal="left" vertical="center"/>
      <protection locked="0"/>
    </xf>
    <xf numFmtId="164" fontId="26" fillId="0" borderId="0" xfId="0" applyNumberFormat="1" applyFont="1" applyBorder="1" applyAlignment="1">
      <alignment vertical="center" wrapText="1"/>
    </xf>
    <xf numFmtId="164" fontId="26" fillId="0" borderId="0" xfId="0" applyNumberFormat="1" applyFont="1" applyBorder="1" applyAlignment="1">
      <alignment horizontal="left" vertical="center" wrapText="1"/>
    </xf>
    <xf numFmtId="0" fontId="26" fillId="0" borderId="0" xfId="41" applyFont="1" applyBorder="1" applyAlignment="1">
      <alignment horizontal="left" vertical="center" wrapText="1"/>
      <protection locked="0"/>
    </xf>
    <xf numFmtId="0" fontId="26" fillId="0" borderId="0" xfId="0" applyFont="1" applyBorder="1" applyAlignment="1">
      <alignment vertical="center" wrapText="1"/>
    </xf>
    <xf numFmtId="3" fontId="26" fillId="0" borderId="0" xfId="0" applyNumberFormat="1" applyFont="1" applyBorder="1" applyAlignment="1">
      <alignment vertical="center" wrapText="1"/>
    </xf>
    <xf numFmtId="0" fontId="26" fillId="0" borderId="0" xfId="0" applyFont="1" applyBorder="1" applyAlignment="1">
      <alignment horizontal="left"/>
    </xf>
    <xf numFmtId="1" fontId="26" fillId="24" borderId="0" xfId="0" applyNumberFormat="1" applyFont="1" applyFill="1" applyBorder="1" applyAlignment="1">
      <alignment horizontal="left" vertical="center" wrapText="1"/>
    </xf>
    <xf numFmtId="164" fontId="26" fillId="0" borderId="0" xfId="0" applyNumberFormat="1" applyFont="1" applyAlignment="1">
      <alignment horizontal="right" indent="1"/>
    </xf>
    <xf numFmtId="3" fontId="26" fillId="0" borderId="0" xfId="0" applyNumberFormat="1" applyFont="1" applyAlignment="1">
      <alignment horizontal="right" indent="1"/>
    </xf>
    <xf numFmtId="0" fontId="38" fillId="24" borderId="10" xfId="47" applyFont="1" applyFill="1" applyBorder="1" applyAlignment="1">
      <alignment horizontal="right"/>
    </xf>
    <xf numFmtId="0" fontId="30" fillId="24" borderId="0" xfId="0" applyFont="1" applyFill="1" applyBorder="1" applyAlignment="1">
      <alignment horizontal="left" vertical="center" wrapText="1" indent="1"/>
    </xf>
    <xf numFmtId="1" fontId="30" fillId="24" borderId="0" xfId="0" applyNumberFormat="1" applyFont="1" applyFill="1" applyBorder="1" applyAlignment="1">
      <alignment horizontal="left" vertical="center" wrapText="1" indent="1"/>
    </xf>
    <xf numFmtId="164" fontId="26" fillId="0" borderId="0" xfId="0" applyNumberFormat="1" applyFont="1" applyBorder="1" applyAlignment="1">
      <alignment horizontal="left" vertical="center" wrapText="1" indent="1"/>
    </xf>
    <xf numFmtId="164" fontId="36" fillId="0" borderId="0" xfId="40" applyNumberFormat="1" applyFont="1" applyBorder="1" applyAlignment="1">
      <alignment horizontal="left" vertical="center" wrapText="1" indent="1"/>
    </xf>
    <xf numFmtId="0" fontId="26" fillId="0" borderId="0" xfId="0" applyFont="1" applyBorder="1" applyAlignment="1">
      <alignment horizontal="center" vertical="center" wrapText="1"/>
    </xf>
    <xf numFmtId="0" fontId="26" fillId="0" borderId="10" xfId="50" applyFont="1" applyBorder="1" applyAlignment="1">
      <alignment horizontal="center" vertical="center" wrapText="1"/>
    </xf>
    <xf numFmtId="0" fontId="26" fillId="0" borderId="11" xfId="50" applyFont="1" applyBorder="1" applyAlignment="1">
      <alignment horizontal="center" vertical="center" wrapText="1"/>
    </xf>
    <xf numFmtId="0" fontId="26" fillId="0" borderId="0" xfId="50" applyFont="1" applyProtection="1">
      <protection hidden="1"/>
    </xf>
    <xf numFmtId="164" fontId="26" fillId="0" borderId="0" xfId="50" applyNumberFormat="1" applyFont="1" applyAlignment="1" applyProtection="1">
      <alignment horizontal="right"/>
      <protection hidden="1"/>
    </xf>
    <xf numFmtId="0" fontId="27" fillId="0" borderId="0" xfId="50" applyFont="1" applyFill="1" applyBorder="1" applyAlignment="1" applyProtection="1">
      <alignment vertical="center" wrapText="1"/>
      <protection hidden="1"/>
    </xf>
    <xf numFmtId="0" fontId="27" fillId="0" borderId="0" xfId="50" applyFont="1" applyFill="1" applyBorder="1" applyAlignment="1" applyProtection="1">
      <alignment vertical="center"/>
      <protection hidden="1"/>
    </xf>
    <xf numFmtId="0" fontId="26" fillId="0" borderId="0" xfId="50" applyFont="1" applyAlignment="1" applyProtection="1">
      <alignment wrapText="1"/>
      <protection locked="0"/>
    </xf>
    <xf numFmtId="0" fontId="0" fillId="0" borderId="0" xfId="0" applyProtection="1">
      <protection locked="0"/>
    </xf>
    <xf numFmtId="0" fontId="26" fillId="0" borderId="0" xfId="50" applyFont="1" applyFill="1" applyAlignment="1" applyProtection="1">
      <alignment wrapText="1"/>
      <protection locked="0"/>
    </xf>
    <xf numFmtId="0" fontId="26" fillId="0" borderId="0" xfId="50" applyFont="1" applyBorder="1" applyAlignment="1" applyProtection="1">
      <alignment wrapText="1"/>
      <protection locked="0"/>
    </xf>
    <xf numFmtId="168" fontId="26" fillId="0" borderId="0" xfId="52" applyNumberFormat="1" applyFont="1" applyFill="1" applyAlignment="1" applyProtection="1">
      <alignment horizontal="right"/>
      <protection hidden="1"/>
    </xf>
    <xf numFmtId="168" fontId="26" fillId="0" borderId="0" xfId="52" applyNumberFormat="1" applyFont="1" applyAlignment="1" applyProtection="1">
      <alignment horizontal="right"/>
      <protection hidden="1"/>
    </xf>
    <xf numFmtId="164" fontId="26" fillId="0" borderId="0" xfId="50" applyNumberFormat="1" applyFont="1" applyFill="1" applyAlignment="1" applyProtection="1">
      <alignment horizontal="right"/>
      <protection hidden="1"/>
    </xf>
    <xf numFmtId="164" fontId="26" fillId="0" borderId="0" xfId="50" applyNumberFormat="1" applyFont="1" applyFill="1" applyAlignment="1" applyProtection="1">
      <alignment horizontal="right" vertical="center"/>
      <protection hidden="1"/>
    </xf>
    <xf numFmtId="164" fontId="26" fillId="0" borderId="0" xfId="50" applyNumberFormat="1" applyFont="1" applyFill="1" applyAlignment="1">
      <alignment horizontal="right" vertical="center"/>
    </xf>
    <xf numFmtId="164" fontId="26" fillId="0" borderId="0" xfId="50" applyNumberFormat="1" applyFont="1" applyFill="1" applyBorder="1" applyAlignment="1">
      <alignment horizontal="right" vertical="center"/>
    </xf>
    <xf numFmtId="0" fontId="0" fillId="0" borderId="0" xfId="0" applyProtection="1"/>
    <xf numFmtId="0" fontId="27" fillId="0" borderId="0" xfId="50" applyFont="1" applyAlignment="1" applyProtection="1"/>
    <xf numFmtId="0" fontId="27" fillId="0" borderId="0" xfId="50" applyFont="1" applyProtection="1"/>
    <xf numFmtId="0" fontId="31" fillId="0" borderId="0" xfId="34" applyFont="1" applyFill="1" applyBorder="1" applyAlignment="1" applyProtection="1">
      <alignment horizontal="left" vertical="center"/>
    </xf>
    <xf numFmtId="0" fontId="0" fillId="0" borderId="0" xfId="0" applyProtection="1">
      <protection locked="0" hidden="1"/>
    </xf>
    <xf numFmtId="0" fontId="49" fillId="0" borderId="0" xfId="34" applyFont="1" applyBorder="1" applyAlignment="1" applyProtection="1">
      <alignment vertical="center"/>
      <protection locked="0" hidden="1"/>
    </xf>
    <xf numFmtId="0" fontId="31" fillId="0" borderId="0" xfId="50" applyFont="1" applyBorder="1" applyProtection="1">
      <protection locked="0" hidden="1"/>
    </xf>
    <xf numFmtId="0" fontId="31" fillId="0" borderId="0" xfId="34" applyFont="1" applyBorder="1" applyAlignment="1" applyProtection="1">
      <alignment horizontal="right" vertical="center" indent="1"/>
      <protection locked="0" hidden="1"/>
    </xf>
    <xf numFmtId="0" fontId="28" fillId="0" borderId="12" xfId="50" applyFont="1" applyBorder="1" applyProtection="1"/>
    <xf numFmtId="3" fontId="26" fillId="0" borderId="12" xfId="50" applyNumberFormat="1" applyFont="1" applyFill="1" applyBorder="1" applyAlignment="1" applyProtection="1">
      <alignment horizontal="right"/>
    </xf>
    <xf numFmtId="0" fontId="26" fillId="0" borderId="0" xfId="50" applyFont="1" applyFill="1" applyBorder="1" applyAlignment="1" applyProtection="1">
      <alignment vertical="center" wrapText="1"/>
    </xf>
    <xf numFmtId="165" fontId="26" fillId="0" borderId="0" xfId="50" applyNumberFormat="1" applyFont="1" applyFill="1" applyBorder="1" applyAlignment="1" applyProtection="1">
      <alignment horizontal="right"/>
      <protection locked="0" hidden="1"/>
    </xf>
    <xf numFmtId="0" fontId="26" fillId="0" borderId="0" xfId="50" applyFont="1" applyFill="1" applyBorder="1" applyAlignment="1" applyProtection="1">
      <alignment vertical="center"/>
    </xf>
    <xf numFmtId="165" fontId="26" fillId="0" borderId="11" xfId="50" applyNumberFormat="1" applyFont="1" applyFill="1" applyBorder="1" applyAlignment="1" applyProtection="1">
      <alignment horizontal="right"/>
      <protection locked="0" hidden="1"/>
    </xf>
    <xf numFmtId="0" fontId="26" fillId="0" borderId="0" xfId="50" applyFont="1" applyBorder="1" applyProtection="1"/>
    <xf numFmtId="0" fontId="26" fillId="0" borderId="0" xfId="50" applyFont="1" applyBorder="1" applyAlignment="1" applyProtection="1"/>
    <xf numFmtId="0" fontId="26" fillId="0" borderId="0" xfId="50" applyFont="1" applyProtection="1"/>
    <xf numFmtId="167" fontId="26" fillId="0" borderId="0" xfId="52" applyNumberFormat="1" applyFont="1" applyFill="1" applyAlignment="1" applyProtection="1">
      <alignment horizontal="center"/>
    </xf>
    <xf numFmtId="0" fontId="0" fillId="0" borderId="0" xfId="0" applyFill="1" applyProtection="1"/>
    <xf numFmtId="0" fontId="26" fillId="0" borderId="0" xfId="50" applyFont="1" applyAlignment="1" applyProtection="1"/>
    <xf numFmtId="0" fontId="26" fillId="0" borderId="0" xfId="50" applyFont="1" applyFill="1" applyAlignment="1" applyProtection="1">
      <alignment horizontal="left" wrapText="1" indent="1"/>
    </xf>
    <xf numFmtId="0" fontId="26" fillId="0" borderId="0" xfId="50" applyFont="1" applyAlignment="1" applyProtection="1">
      <alignment horizontal="left" indent="1"/>
    </xf>
    <xf numFmtId="0" fontId="38" fillId="0" borderId="0" xfId="50" applyFont="1" applyAlignment="1" applyProtection="1">
      <alignment horizontal="left" indent="2"/>
    </xf>
    <xf numFmtId="0" fontId="38" fillId="0" borderId="0" xfId="50" applyFont="1" applyAlignment="1" applyProtection="1">
      <alignment horizontal="left" wrapText="1" indent="2"/>
    </xf>
    <xf numFmtId="0" fontId="31" fillId="0" borderId="0" xfId="50" applyFont="1" applyAlignment="1" applyProtection="1"/>
    <xf numFmtId="0" fontId="26" fillId="0" borderId="0" xfId="41" applyFont="1" applyAlignment="1" applyProtection="1">
      <alignment horizontal="left" wrapText="1"/>
    </xf>
    <xf numFmtId="0" fontId="31" fillId="0" borderId="0" xfId="50" applyFont="1" applyAlignment="1" applyProtection="1">
      <alignment wrapText="1"/>
    </xf>
    <xf numFmtId="0" fontId="31" fillId="0" borderId="0" xfId="50" applyFont="1" applyAlignment="1">
      <alignment horizontal="right"/>
    </xf>
    <xf numFmtId="0" fontId="26" fillId="0" borderId="11" xfId="50" applyFont="1" applyBorder="1"/>
    <xf numFmtId="0" fontId="26" fillId="0" borderId="0" xfId="50" applyNumberFormat="1" applyFont="1" applyBorder="1" applyAlignment="1">
      <alignment horizontal="left" indent="2"/>
    </xf>
    <xf numFmtId="3" fontId="26" fillId="0" borderId="0" xfId="50" applyNumberFormat="1" applyFont="1" applyFill="1" applyBorder="1" applyAlignment="1">
      <alignment horizontal="center"/>
    </xf>
    <xf numFmtId="3" fontId="26" fillId="0" borderId="0" xfId="50" applyNumberFormat="1" applyFont="1" applyFill="1" applyBorder="1" applyAlignment="1">
      <alignment horizontal="right"/>
    </xf>
    <xf numFmtId="164" fontId="26" fillId="0" borderId="0" xfId="50" applyNumberFormat="1" applyFont="1" applyFill="1" applyBorder="1" applyAlignment="1">
      <alignment horizontal="center"/>
    </xf>
    <xf numFmtId="0" fontId="26" fillId="0" borderId="0" xfId="50" applyFont="1" applyBorder="1" applyAlignment="1">
      <alignment horizontal="left" indent="2"/>
    </xf>
    <xf numFmtId="0" fontId="28" fillId="0" borderId="0" xfId="50" applyFont="1" applyBorder="1"/>
    <xf numFmtId="0" fontId="28" fillId="0" borderId="0" xfId="50" applyFont="1" applyAlignment="1">
      <alignment vertical="center"/>
    </xf>
    <xf numFmtId="164" fontId="28" fillId="24" borderId="0" xfId="50" applyNumberFormat="1" applyFont="1" applyFill="1" applyAlignment="1">
      <alignment horizontal="center"/>
    </xf>
    <xf numFmtId="0" fontId="28" fillId="24" borderId="0" xfId="50" applyFont="1" applyFill="1"/>
    <xf numFmtId="164" fontId="28" fillId="24" borderId="0" xfId="50" applyNumberFormat="1" applyFont="1" applyFill="1" applyAlignment="1">
      <alignment horizontal="right"/>
    </xf>
    <xf numFmtId="0" fontId="28" fillId="24" borderId="0" xfId="50" applyFont="1" applyFill="1" applyBorder="1"/>
    <xf numFmtId="1" fontId="27" fillId="24" borderId="0" xfId="50" applyNumberFormat="1" applyFont="1" applyFill="1" applyAlignment="1">
      <alignment horizontal="left"/>
    </xf>
    <xf numFmtId="164" fontId="28" fillId="24" borderId="0" xfId="50" applyNumberFormat="1" applyFont="1" applyFill="1" applyBorder="1" applyAlignment="1">
      <alignment horizontal="center"/>
    </xf>
    <xf numFmtId="0" fontId="26" fillId="24" borderId="0" xfId="50" applyFont="1" applyFill="1" applyBorder="1"/>
    <xf numFmtId="3" fontId="26" fillId="24" borderId="0" xfId="50" applyNumberFormat="1" applyFont="1" applyFill="1" applyBorder="1" applyAlignment="1">
      <alignment horizontal="right"/>
    </xf>
    <xf numFmtId="1" fontId="26" fillId="24" borderId="0" xfId="50" applyNumberFormat="1" applyFont="1" applyFill="1" applyBorder="1" applyAlignment="1">
      <alignment horizontal="center"/>
    </xf>
    <xf numFmtId="3" fontId="26" fillId="24" borderId="0" xfId="50" applyNumberFormat="1" applyFont="1" applyFill="1" applyBorder="1"/>
    <xf numFmtId="0" fontId="26" fillId="24" borderId="0" xfId="50" applyFont="1" applyFill="1"/>
    <xf numFmtId="1" fontId="26" fillId="24" borderId="0" xfId="50" applyNumberFormat="1" applyFont="1" applyFill="1" applyAlignment="1">
      <alignment horizontal="left"/>
    </xf>
    <xf numFmtId="164" fontId="28" fillId="24" borderId="0" xfId="50" applyNumberFormat="1" applyFont="1" applyFill="1" applyBorder="1" applyAlignment="1">
      <alignment horizontal="right"/>
    </xf>
    <xf numFmtId="1" fontId="27" fillId="24" borderId="0" xfId="50" applyNumberFormat="1" applyFont="1" applyFill="1" applyBorder="1" applyAlignment="1">
      <alignment horizontal="left"/>
    </xf>
    <xf numFmtId="0" fontId="31" fillId="24" borderId="0" xfId="50" applyFont="1" applyFill="1" applyBorder="1" applyAlignment="1">
      <alignment horizontal="center" vertical="center" wrapText="1"/>
    </xf>
    <xf numFmtId="0" fontId="26" fillId="24" borderId="0" xfId="50" applyFont="1" applyFill="1" applyBorder="1" applyAlignment="1">
      <alignment horizontal="center" vertical="center" wrapText="1"/>
    </xf>
    <xf numFmtId="3" fontId="26" fillId="0" borderId="0" xfId="50" applyNumberFormat="1" applyFont="1" applyFill="1" applyBorder="1" applyAlignment="1">
      <alignment horizontal="right" vertical="center"/>
    </xf>
    <xf numFmtId="0" fontId="26" fillId="24" borderId="0" xfId="50" applyFont="1" applyFill="1" applyBorder="1" applyAlignment="1">
      <alignment horizontal="center" vertical="center"/>
    </xf>
    <xf numFmtId="0" fontId="4" fillId="25" borderId="15" xfId="50" applyFill="1" applyBorder="1"/>
    <xf numFmtId="3" fontId="26" fillId="24" borderId="0" xfId="50" applyNumberFormat="1" applyFont="1" applyFill="1" applyBorder="1" applyAlignment="1">
      <alignment horizontal="center" vertical="center"/>
    </xf>
    <xf numFmtId="164" fontId="26" fillId="24" borderId="0" xfId="50" applyNumberFormat="1" applyFont="1" applyFill="1" applyBorder="1" applyAlignment="1">
      <alignment horizontal="center" vertical="center"/>
    </xf>
    <xf numFmtId="0" fontId="31" fillId="26" borderId="15" xfId="50" applyFont="1" applyFill="1" applyBorder="1" applyAlignment="1">
      <alignment horizontal="left" vertical="center"/>
    </xf>
    <xf numFmtId="0" fontId="31" fillId="24" borderId="0" xfId="50" applyFont="1" applyFill="1" applyBorder="1" applyAlignment="1">
      <alignment horizontal="left" vertical="center"/>
    </xf>
    <xf numFmtId="0" fontId="4" fillId="0" borderId="0" xfId="50"/>
    <xf numFmtId="0" fontId="27" fillId="0" borderId="0" xfId="50" applyFont="1" applyAlignment="1" applyProtection="1">
      <alignment horizontal="left"/>
    </xf>
    <xf numFmtId="164" fontId="26" fillId="0" borderId="0" xfId="50" applyNumberFormat="1" applyFont="1" applyAlignment="1" applyProtection="1">
      <alignment horizontal="right"/>
    </xf>
    <xf numFmtId="164" fontId="26" fillId="0" borderId="0" xfId="50" applyNumberFormat="1" applyFont="1" applyProtection="1"/>
    <xf numFmtId="3" fontId="26" fillId="0" borderId="0" xfId="50" applyNumberFormat="1" applyFont="1" applyProtection="1"/>
    <xf numFmtId="0" fontId="27" fillId="0" borderId="0" xfId="0" applyFont="1" applyAlignment="1" applyProtection="1">
      <alignment horizontal="left"/>
    </xf>
    <xf numFmtId="164" fontId="26" fillId="0" borderId="0" xfId="0" applyNumberFormat="1" applyFont="1" applyAlignment="1" applyProtection="1">
      <alignment horizontal="right"/>
    </xf>
    <xf numFmtId="164" fontId="26" fillId="0" borderId="0" xfId="0" applyNumberFormat="1" applyFont="1" applyProtection="1"/>
    <xf numFmtId="0" fontId="27" fillId="0" borderId="0" xfId="0" applyFont="1" applyProtection="1"/>
    <xf numFmtId="3" fontId="26" fillId="0" borderId="0" xfId="0" applyNumberFormat="1" applyFont="1" applyProtection="1"/>
    <xf numFmtId="0" fontId="26" fillId="0" borderId="0" xfId="0" applyFont="1" applyBorder="1" applyAlignment="1" applyProtection="1"/>
    <xf numFmtId="3" fontId="26" fillId="0" borderId="0" xfId="40" applyNumberFormat="1" applyFont="1" applyBorder="1" applyAlignment="1" applyProtection="1">
      <alignment horizontal="center"/>
    </xf>
    <xf numFmtId="164" fontId="26" fillId="0" borderId="0" xfId="40" applyNumberFormat="1" applyFont="1" applyBorder="1" applyAlignment="1" applyProtection="1">
      <alignment horizontal="center"/>
    </xf>
    <xf numFmtId="0" fontId="26" fillId="0" borderId="0" xfId="0" applyFont="1" applyProtection="1"/>
    <xf numFmtId="164" fontId="26" fillId="0" borderId="0" xfId="40" applyNumberFormat="1" applyFont="1" applyAlignment="1" applyProtection="1">
      <alignment horizontal="center"/>
    </xf>
    <xf numFmtId="0" fontId="26" fillId="0" borderId="0" xfId="0" applyFont="1" applyAlignment="1" applyProtection="1"/>
    <xf numFmtId="0" fontId="26" fillId="0" borderId="0" xfId="0" applyFont="1" applyAlignment="1" applyProtection="1">
      <alignment horizontal="left"/>
    </xf>
    <xf numFmtId="3" fontId="31" fillId="0" borderId="0" xfId="50" applyNumberFormat="1" applyFont="1" applyAlignment="1">
      <alignment vertical="center"/>
    </xf>
    <xf numFmtId="164" fontId="31" fillId="0" borderId="0" xfId="50" applyNumberFormat="1" applyFont="1" applyAlignment="1">
      <alignment horizontal="right" vertical="center"/>
    </xf>
    <xf numFmtId="0" fontId="26" fillId="0" borderId="10" xfId="50" applyFont="1" applyBorder="1" applyAlignment="1">
      <alignment horizontal="right" indent="1"/>
    </xf>
    <xf numFmtId="0" fontId="26" fillId="0" borderId="0" xfId="50" applyFont="1" applyAlignment="1">
      <alignment horizontal="right" indent="1"/>
    </xf>
    <xf numFmtId="0" fontId="0" fillId="0" borderId="0" xfId="0" applyAlignment="1" applyProtection="1"/>
    <xf numFmtId="0" fontId="26" fillId="0" borderId="0" xfId="0" applyFont="1" applyAlignment="1" applyProtection="1">
      <alignment horizontal="left" wrapText="1"/>
    </xf>
    <xf numFmtId="0" fontId="26" fillId="0" borderId="0" xfId="0" applyFont="1" applyAlignment="1" applyProtection="1">
      <alignment vertical="center"/>
    </xf>
    <xf numFmtId="3" fontId="26" fillId="0" borderId="0" xfId="39" applyNumberFormat="1" applyFont="1" applyProtection="1"/>
    <xf numFmtId="164" fontId="26" fillId="0" borderId="0" xfId="39" applyNumberFormat="1" applyFont="1" applyAlignment="1" applyProtection="1">
      <alignment horizontal="right"/>
    </xf>
    <xf numFmtId="164" fontId="26" fillId="0" borderId="0" xfId="39" applyNumberFormat="1" applyFont="1" applyProtection="1"/>
    <xf numFmtId="0" fontId="26" fillId="0" borderId="0" xfId="41" applyFont="1" applyBorder="1" applyAlignment="1" applyProtection="1"/>
    <xf numFmtId="3" fontId="26" fillId="0" borderId="0" xfId="40" applyNumberFormat="1" applyFont="1" applyBorder="1" applyProtection="1"/>
    <xf numFmtId="164" fontId="26" fillId="0" borderId="0" xfId="40" applyNumberFormat="1" applyFont="1" applyBorder="1" applyProtection="1"/>
    <xf numFmtId="164" fontId="26" fillId="0" borderId="0" xfId="39" applyNumberFormat="1" applyFont="1" applyAlignment="1" applyProtection="1">
      <alignment horizontal="left"/>
    </xf>
    <xf numFmtId="0" fontId="26" fillId="0" borderId="0" xfId="39" applyFont="1" applyFill="1" applyProtection="1"/>
    <xf numFmtId="0" fontId="26" fillId="0" borderId="0" xfId="48" applyFont="1" applyAlignment="1" applyProtection="1"/>
    <xf numFmtId="164" fontId="26" fillId="0" borderId="0" xfId="40" applyNumberFormat="1" applyFont="1" applyBorder="1" applyAlignment="1" applyProtection="1">
      <alignment vertical="center"/>
    </xf>
    <xf numFmtId="164" fontId="26" fillId="0" borderId="0" xfId="39" applyNumberFormat="1" applyFont="1" applyAlignment="1" applyProtection="1">
      <alignment horizontal="left" vertical="center"/>
    </xf>
    <xf numFmtId="0" fontId="26" fillId="0" borderId="0" xfId="41" applyFont="1" applyAlignment="1" applyProtection="1"/>
    <xf numFmtId="0" fontId="26" fillId="0" borderId="0" xfId="39" applyFont="1" applyProtection="1"/>
    <xf numFmtId="0" fontId="26" fillId="0" borderId="0" xfId="0" applyFont="1" applyFill="1" applyAlignment="1">
      <alignment horizontal="left" indent="1"/>
    </xf>
    <xf numFmtId="0" fontId="26" fillId="0" borderId="0" xfId="0" applyFont="1" applyFill="1" applyAlignment="1"/>
    <xf numFmtId="164" fontId="26" fillId="0" borderId="0" xfId="52" applyNumberFormat="1" applyFont="1" applyFill="1" applyAlignment="1" applyProtection="1">
      <alignment horizontal="right"/>
      <protection hidden="1"/>
    </xf>
    <xf numFmtId="164" fontId="26" fillId="0" borderId="0" xfId="52" applyNumberFormat="1" applyFont="1" applyAlignment="1" applyProtection="1">
      <alignment horizontal="right"/>
      <protection hidden="1"/>
    </xf>
    <xf numFmtId="3" fontId="26" fillId="0" borderId="0" xfId="52" applyNumberFormat="1" applyFont="1" applyFill="1" applyAlignment="1" applyProtection="1">
      <alignment horizontal="right"/>
      <protection hidden="1"/>
    </xf>
    <xf numFmtId="3" fontId="26" fillId="0" borderId="0" xfId="52" applyNumberFormat="1" applyFont="1" applyAlignment="1" applyProtection="1">
      <alignment horizontal="right"/>
      <protection hidden="1"/>
    </xf>
    <xf numFmtId="3" fontId="26" fillId="0" borderId="0" xfId="52" applyNumberFormat="1" applyFont="1" applyFill="1" applyAlignment="1">
      <alignment horizontal="right"/>
    </xf>
    <xf numFmtId="3" fontId="26" fillId="0" borderId="19" xfId="52" applyNumberFormat="1" applyFont="1" applyFill="1" applyBorder="1" applyAlignment="1">
      <alignment horizontal="right"/>
    </xf>
    <xf numFmtId="168" fontId="26" fillId="0" borderId="0" xfId="50" applyNumberFormat="1" applyFont="1" applyFill="1" applyAlignment="1" applyProtection="1">
      <alignment horizontal="right"/>
      <protection hidden="1"/>
    </xf>
    <xf numFmtId="168" fontId="26" fillId="0" borderId="0" xfId="50" applyNumberFormat="1" applyFont="1" applyFill="1" applyAlignment="1" applyProtection="1">
      <alignment horizontal="right" vertical="center"/>
      <protection hidden="1"/>
    </xf>
    <xf numFmtId="168" fontId="26" fillId="0" borderId="0" xfId="50" applyNumberFormat="1" applyFont="1" applyFill="1" applyAlignment="1">
      <alignment horizontal="right" vertical="center"/>
    </xf>
    <xf numFmtId="168" fontId="26" fillId="0" borderId="0" xfId="50" applyNumberFormat="1" applyFont="1" applyFill="1" applyBorder="1" applyAlignment="1">
      <alignment horizontal="right" vertical="center"/>
    </xf>
    <xf numFmtId="168" fontId="26" fillId="0" borderId="0" xfId="0" applyNumberFormat="1" applyFont="1"/>
    <xf numFmtId="168" fontId="26" fillId="0" borderId="19" xfId="50" applyNumberFormat="1" applyFont="1" applyFill="1" applyBorder="1" applyAlignment="1">
      <alignment horizontal="right" vertical="center"/>
    </xf>
    <xf numFmtId="0" fontId="4" fillId="24" borderId="0" xfId="0" applyFont="1" applyFill="1"/>
    <xf numFmtId="0" fontId="4" fillId="24" borderId="0" xfId="35" applyFont="1" applyFill="1" applyAlignment="1" applyProtection="1"/>
    <xf numFmtId="0" fontId="26" fillId="0" borderId="0" xfId="0" applyFont="1" applyAlignment="1"/>
    <xf numFmtId="3" fontId="33" fillId="0" borderId="0" xfId="0" applyNumberFormat="1" applyFont="1"/>
    <xf numFmtId="0" fontId="50" fillId="0" borderId="0" xfId="0" applyFont="1"/>
    <xf numFmtId="0" fontId="26" fillId="0" borderId="11" xfId="50" applyFont="1" applyBorder="1" applyAlignment="1">
      <alignment horizontal="center" vertical="center" wrapText="1"/>
    </xf>
    <xf numFmtId="0" fontId="26" fillId="0" borderId="0" xfId="50" applyFont="1" applyFill="1" applyAlignment="1">
      <alignment horizontal="left" wrapText="1"/>
    </xf>
    <xf numFmtId="0" fontId="26" fillId="0" borderId="0" xfId="50" applyFont="1" applyFill="1" applyAlignment="1">
      <alignment horizontal="left" vertical="center" wrapText="1"/>
    </xf>
    <xf numFmtId="0" fontId="30" fillId="24" borderId="11" xfId="0" applyFont="1" applyFill="1" applyBorder="1" applyAlignment="1">
      <alignment horizontal="center"/>
    </xf>
    <xf numFmtId="0" fontId="26" fillId="24" borderId="11" xfId="0" applyFont="1" applyFill="1" applyBorder="1" applyAlignment="1">
      <alignment horizontal="center"/>
    </xf>
    <xf numFmtId="0" fontId="26" fillId="24" borderId="0" xfId="50" applyFont="1" applyFill="1" applyAlignment="1">
      <alignment horizontal="left"/>
    </xf>
    <xf numFmtId="1" fontId="27" fillId="24" borderId="0" xfId="50" applyNumberFormat="1" applyFont="1" applyFill="1" applyBorder="1" applyAlignment="1">
      <alignment horizontal="left"/>
    </xf>
    <xf numFmtId="0" fontId="26" fillId="0" borderId="0" xfId="50" applyFont="1" applyBorder="1" applyAlignment="1">
      <alignment horizontal="left" vertical="top" wrapText="1"/>
    </xf>
    <xf numFmtId="0" fontId="41" fillId="0" borderId="0" xfId="0" applyNumberFormat="1" applyFont="1" applyBorder="1" applyAlignment="1"/>
    <xf numFmtId="0" fontId="0" fillId="0" borderId="0" xfId="0" quotePrefix="1"/>
    <xf numFmtId="0" fontId="41" fillId="0" borderId="0" xfId="0" applyFont="1"/>
    <xf numFmtId="0" fontId="0" fillId="0" borderId="0" xfId="0" applyAlignment="1">
      <alignment horizontal="left"/>
    </xf>
    <xf numFmtId="0" fontId="0" fillId="0" borderId="0" xfId="0" applyFill="1"/>
    <xf numFmtId="0" fontId="26" fillId="0" borderId="20" xfId="0" applyNumberFormat="1" applyFont="1" applyBorder="1" applyAlignment="1">
      <alignment horizontal="left" indent="2"/>
    </xf>
    <xf numFmtId="3" fontId="30" fillId="0" borderId="20" xfId="0" applyNumberFormat="1" applyFont="1" applyFill="1" applyBorder="1" applyAlignment="1">
      <alignment horizontal="center"/>
    </xf>
    <xf numFmtId="0" fontId="30" fillId="0" borderId="20" xfId="0" applyFont="1" applyBorder="1"/>
    <xf numFmtId="0" fontId="33" fillId="0" borderId="20" xfId="0" applyFont="1" applyBorder="1"/>
    <xf numFmtId="164" fontId="26" fillId="0" borderId="0" xfId="50" applyNumberFormat="1" applyFont="1" applyAlignment="1">
      <alignment wrapText="1"/>
    </xf>
    <xf numFmtId="0" fontId="30" fillId="0" borderId="19" xfId="0" applyFont="1" applyBorder="1" applyAlignment="1">
      <alignment horizontal="center" vertical="center" wrapText="1"/>
    </xf>
    <xf numFmtId="3" fontId="30" fillId="0" borderId="19" xfId="0" applyNumberFormat="1" applyFont="1" applyFill="1" applyBorder="1" applyAlignment="1">
      <alignment horizontal="center"/>
    </xf>
    <xf numFmtId="0" fontId="33" fillId="0" borderId="19" xfId="0" applyFont="1" applyBorder="1"/>
    <xf numFmtId="164" fontId="30" fillId="0" borderId="19" xfId="0" applyNumberFormat="1" applyFont="1" applyFill="1" applyBorder="1" applyAlignment="1">
      <alignment horizontal="center"/>
    </xf>
    <xf numFmtId="164" fontId="30" fillId="0" borderId="19" xfId="0" applyNumberFormat="1" applyFont="1" applyBorder="1"/>
    <xf numFmtId="164" fontId="31" fillId="0" borderId="19" xfId="0" applyNumberFormat="1" applyFont="1" applyBorder="1" applyAlignment="1">
      <alignment horizontal="center"/>
    </xf>
    <xf numFmtId="164" fontId="33" fillId="0" borderId="19" xfId="0" applyNumberFormat="1" applyFont="1" applyBorder="1"/>
    <xf numFmtId="164" fontId="28" fillId="0" borderId="19" xfId="0" applyNumberFormat="1" applyFont="1" applyBorder="1"/>
    <xf numFmtId="0" fontId="28" fillId="0" borderId="22" xfId="0" applyFont="1" applyBorder="1"/>
    <xf numFmtId="0" fontId="30" fillId="0" borderId="19" xfId="0" applyFont="1" applyBorder="1"/>
    <xf numFmtId="0" fontId="26" fillId="0" borderId="0" xfId="50" applyFont="1" applyFill="1" applyAlignment="1">
      <alignment vertical="center" wrapText="1"/>
    </xf>
    <xf numFmtId="0" fontId="26" fillId="0" borderId="0" xfId="50" applyFont="1" applyBorder="1" applyAlignment="1">
      <alignment vertical="top" wrapText="1"/>
    </xf>
    <xf numFmtId="3" fontId="26" fillId="0" borderId="19" xfId="0" applyNumberFormat="1" applyFont="1" applyFill="1" applyBorder="1" applyAlignment="1">
      <alignment horizontal="center"/>
    </xf>
    <xf numFmtId="3" fontId="26" fillId="0" borderId="0" xfId="0" applyNumberFormat="1" applyFont="1" applyFill="1" applyBorder="1" applyAlignment="1">
      <alignment horizontal="center"/>
    </xf>
    <xf numFmtId="0" fontId="26" fillId="0" borderId="19" xfId="0" applyFont="1" applyBorder="1" applyAlignment="1">
      <alignment vertical="center" wrapText="1"/>
    </xf>
    <xf numFmtId="164" fontId="26" fillId="0" borderId="19" xfId="0" applyNumberFormat="1" applyFont="1" applyFill="1" applyBorder="1" applyAlignment="1">
      <alignment horizontal="center"/>
    </xf>
    <xf numFmtId="164" fontId="26" fillId="0" borderId="19" xfId="0" applyNumberFormat="1" applyFont="1" applyBorder="1"/>
    <xf numFmtId="164" fontId="26" fillId="0" borderId="0" xfId="0" applyNumberFormat="1" applyFont="1" applyBorder="1" applyAlignment="1">
      <alignment horizontal="center"/>
    </xf>
    <xf numFmtId="164" fontId="26" fillId="0" borderId="19" xfId="0" applyNumberFormat="1" applyFont="1" applyBorder="1" applyAlignment="1">
      <alignment horizontal="center"/>
    </xf>
    <xf numFmtId="0" fontId="33" fillId="0" borderId="0" xfId="0" applyFont="1" applyAlignment="1">
      <alignment horizontal="center"/>
    </xf>
    <xf numFmtId="164" fontId="26" fillId="0" borderId="0" xfId="0" applyNumberFormat="1" applyFont="1" applyAlignment="1">
      <alignment horizontal="center"/>
    </xf>
    <xf numFmtId="164" fontId="33" fillId="0" borderId="0" xfId="0" applyNumberFormat="1" applyFont="1" applyAlignment="1">
      <alignment horizontal="center"/>
    </xf>
    <xf numFmtId="0" fontId="26" fillId="0" borderId="11" xfId="0" applyFont="1" applyBorder="1" applyAlignment="1">
      <alignment horizontal="center"/>
    </xf>
    <xf numFmtId="3" fontId="30" fillId="24" borderId="26" xfId="0" applyNumberFormat="1" applyFont="1" applyFill="1" applyBorder="1"/>
    <xf numFmtId="0" fontId="30" fillId="24" borderId="27" xfId="0" applyFont="1" applyFill="1" applyBorder="1"/>
    <xf numFmtId="0" fontId="26" fillId="24" borderId="0" xfId="50" applyFont="1" applyFill="1" applyAlignment="1"/>
    <xf numFmtId="0" fontId="51" fillId="0" borderId="0" xfId="50" applyFont="1" applyAlignment="1"/>
    <xf numFmtId="0" fontId="26" fillId="24" borderId="0" xfId="0" applyFont="1" applyFill="1" applyBorder="1" applyAlignment="1">
      <alignment horizontal="center"/>
    </xf>
    <xf numFmtId="0" fontId="26" fillId="24" borderId="25" xfId="0" applyFont="1" applyFill="1" applyBorder="1"/>
    <xf numFmtId="0" fontId="26" fillId="24" borderId="12" xfId="0" applyFont="1" applyFill="1" applyBorder="1" applyAlignment="1">
      <alignment horizontal="center" vertical="center" wrapText="1"/>
    </xf>
    <xf numFmtId="1" fontId="26" fillId="24" borderId="12" xfId="0" applyNumberFormat="1" applyFont="1" applyFill="1" applyBorder="1" applyAlignment="1">
      <alignment horizontal="center" vertical="center" wrapText="1"/>
    </xf>
    <xf numFmtId="1" fontId="26" fillId="24" borderId="11" xfId="0" applyNumberFormat="1" applyFont="1" applyFill="1" applyBorder="1" applyAlignment="1">
      <alignment horizontal="center" vertical="center" wrapText="1"/>
    </xf>
    <xf numFmtId="0" fontId="26" fillId="24" borderId="30" xfId="0" applyFont="1" applyFill="1" applyBorder="1"/>
    <xf numFmtId="0" fontId="26" fillId="24" borderId="28" xfId="50" applyFont="1" applyFill="1" applyBorder="1" applyAlignment="1">
      <alignment horizontal="center" vertical="center" wrapText="1"/>
    </xf>
    <xf numFmtId="1" fontId="26" fillId="24" borderId="12" xfId="50" applyNumberFormat="1" applyFont="1" applyFill="1" applyBorder="1" applyAlignment="1">
      <alignment horizontal="center" vertical="center" wrapText="1"/>
    </xf>
    <xf numFmtId="164" fontId="26" fillId="24" borderId="0" xfId="0" applyNumberFormat="1" applyFont="1" applyFill="1" applyAlignment="1">
      <alignment horizontal="center"/>
    </xf>
    <xf numFmtId="165" fontId="26" fillId="24" borderId="0" xfId="0" applyNumberFormat="1" applyFont="1" applyFill="1" applyAlignment="1">
      <alignment horizontal="center"/>
    </xf>
    <xf numFmtId="3" fontId="26" fillId="24" borderId="26" xfId="0" applyNumberFormat="1" applyFont="1" applyFill="1" applyBorder="1"/>
    <xf numFmtId="0" fontId="26" fillId="24" borderId="0" xfId="0" applyFont="1" applyFill="1" applyAlignment="1">
      <alignment horizontal="right"/>
    </xf>
    <xf numFmtId="166" fontId="26" fillId="24" borderId="0" xfId="0" applyNumberFormat="1" applyFont="1" applyFill="1" applyAlignment="1">
      <alignment horizontal="center"/>
    </xf>
    <xf numFmtId="164" fontId="26" fillId="24" borderId="0" xfId="0" applyNumberFormat="1" applyFont="1" applyFill="1" applyBorder="1" applyAlignment="1">
      <alignment horizontal="center"/>
    </xf>
    <xf numFmtId="165" fontId="26" fillId="24" borderId="0" xfId="0" applyNumberFormat="1" applyFont="1" applyFill="1" applyBorder="1" applyAlignment="1">
      <alignment horizontal="center"/>
    </xf>
    <xf numFmtId="3" fontId="26" fillId="24" borderId="11" xfId="0" applyNumberFormat="1" applyFont="1" applyFill="1" applyBorder="1" applyAlignment="1">
      <alignment horizontal="right"/>
    </xf>
    <xf numFmtId="165" fontId="26" fillId="24" borderId="11" xfId="0" applyNumberFormat="1" applyFont="1" applyFill="1" applyBorder="1" applyAlignment="1">
      <alignment horizontal="center"/>
    </xf>
    <xf numFmtId="3" fontId="26" fillId="24" borderId="11" xfId="0" applyNumberFormat="1" applyFont="1" applyFill="1" applyBorder="1" applyAlignment="1">
      <alignment horizontal="center"/>
    </xf>
    <xf numFmtId="0" fontId="26" fillId="24" borderId="27" xfId="0" applyFont="1" applyFill="1" applyBorder="1"/>
    <xf numFmtId="3" fontId="26" fillId="24" borderId="0" xfId="0" applyNumberFormat="1" applyFont="1" applyFill="1" applyBorder="1" applyAlignment="1">
      <alignment horizontal="center"/>
    </xf>
    <xf numFmtId="0" fontId="41" fillId="0" borderId="0" xfId="0" applyNumberFormat="1" applyFont="1" applyFill="1" applyBorder="1" applyAlignment="1"/>
    <xf numFmtId="3" fontId="26" fillId="24" borderId="29" xfId="0" applyNumberFormat="1" applyFont="1" applyFill="1" applyBorder="1"/>
    <xf numFmtId="0" fontId="4" fillId="33" borderId="0" xfId="0" applyFont="1" applyFill="1"/>
    <xf numFmtId="0" fontId="27" fillId="0" borderId="0" xfId="50" applyFont="1" applyAlignment="1">
      <alignment horizontal="left"/>
    </xf>
    <xf numFmtId="0" fontId="26" fillId="0" borderId="11" xfId="50" applyFont="1" applyBorder="1" applyAlignment="1">
      <alignment horizontal="center" vertical="center" wrapText="1"/>
    </xf>
    <xf numFmtId="0" fontId="26" fillId="0" borderId="12" xfId="50" applyFont="1" applyBorder="1" applyAlignment="1">
      <alignment horizontal="center" vertical="center" wrapText="1"/>
    </xf>
    <xf numFmtId="0" fontId="26" fillId="0" borderId="0" xfId="50" applyFont="1" applyAlignment="1" applyProtection="1">
      <alignment horizontal="left"/>
    </xf>
    <xf numFmtId="0" fontId="27" fillId="0" borderId="0" xfId="50" applyFont="1" applyAlignment="1" applyProtection="1">
      <alignment horizontal="left"/>
    </xf>
    <xf numFmtId="0" fontId="26" fillId="0" borderId="12" xfId="50" applyFont="1" applyBorder="1" applyAlignment="1">
      <alignment horizontal="center"/>
    </xf>
    <xf numFmtId="0" fontId="27" fillId="0" borderId="0" xfId="50" applyFont="1" applyAlignment="1">
      <alignment horizontal="left" wrapText="1"/>
    </xf>
    <xf numFmtId="0" fontId="26" fillId="0" borderId="0" xfId="48" applyFont="1" applyAlignment="1" applyProtection="1">
      <alignment horizontal="left"/>
    </xf>
    <xf numFmtId="0" fontId="27" fillId="0" borderId="0" xfId="50" applyFont="1" applyAlignment="1" applyProtection="1">
      <alignment horizontal="left"/>
    </xf>
    <xf numFmtId="0" fontId="26" fillId="0" borderId="11" xfId="0" applyFont="1" applyBorder="1" applyAlignment="1">
      <alignment horizontal="center" vertical="center" wrapText="1"/>
    </xf>
    <xf numFmtId="0" fontId="4" fillId="0" borderId="0" xfId="0" applyFont="1" applyFill="1"/>
    <xf numFmtId="165" fontId="26" fillId="0" borderId="0" xfId="0" applyNumberFormat="1" applyFont="1" applyFill="1" applyBorder="1" applyAlignment="1">
      <alignment horizontal="center"/>
    </xf>
    <xf numFmtId="165" fontId="26" fillId="0" borderId="0" xfId="0" applyNumberFormat="1" applyFont="1"/>
    <xf numFmtId="165" fontId="31" fillId="0" borderId="0" xfId="0" applyNumberFormat="1" applyFont="1" applyBorder="1" applyAlignment="1">
      <alignment horizontal="center"/>
    </xf>
    <xf numFmtId="165" fontId="33" fillId="0" borderId="0" xfId="0" applyNumberFormat="1" applyFont="1"/>
    <xf numFmtId="165" fontId="26" fillId="0" borderId="0" xfId="0" applyNumberFormat="1" applyFont="1" applyBorder="1" applyAlignment="1">
      <alignment horizontal="center"/>
    </xf>
    <xf numFmtId="0" fontId="26" fillId="0" borderId="11" xfId="50" applyFont="1" applyFill="1" applyBorder="1" applyAlignment="1" applyProtection="1">
      <alignment vertical="center"/>
      <protection hidden="1"/>
    </xf>
    <xf numFmtId="165" fontId="26" fillId="0" borderId="31" xfId="50" applyNumberFormat="1" applyFont="1" applyFill="1" applyBorder="1" applyAlignment="1" applyProtection="1">
      <alignment horizontal="right"/>
      <protection locked="0" hidden="1"/>
    </xf>
    <xf numFmtId="0" fontId="26" fillId="0" borderId="0" xfId="50" applyFont="1" applyBorder="1" applyAlignment="1">
      <alignment horizontal="center"/>
    </xf>
    <xf numFmtId="0" fontId="26" fillId="0" borderId="0" xfId="50" applyFont="1" applyBorder="1" applyAlignment="1">
      <alignment horizontal="center" vertical="center" wrapText="1"/>
    </xf>
    <xf numFmtId="0" fontId="38" fillId="24" borderId="0" xfId="47" applyFont="1" applyFill="1" applyBorder="1" applyAlignment="1">
      <alignment horizontal="right"/>
    </xf>
    <xf numFmtId="0" fontId="26" fillId="0" borderId="11" xfId="0" applyFont="1" applyBorder="1" applyAlignment="1">
      <alignment horizontal="right" indent="1"/>
    </xf>
    <xf numFmtId="0" fontId="26" fillId="0" borderId="21" xfId="50" applyFont="1" applyBorder="1" applyAlignment="1">
      <alignment horizontal="center" vertical="center" wrapText="1"/>
    </xf>
    <xf numFmtId="0" fontId="26" fillId="0" borderId="19" xfId="0" applyFont="1" applyBorder="1" applyAlignment="1">
      <alignment horizontal="center" vertical="center" wrapText="1"/>
    </xf>
    <xf numFmtId="0" fontId="26" fillId="0" borderId="22" xfId="0" applyFont="1" applyBorder="1" applyAlignment="1">
      <alignment horizontal="right" indent="1"/>
    </xf>
    <xf numFmtId="0" fontId="27" fillId="0" borderId="0" xfId="50" applyFont="1" applyFill="1" applyBorder="1" applyAlignment="1" applyProtection="1">
      <alignment horizontal="right"/>
      <protection hidden="1"/>
    </xf>
    <xf numFmtId="0" fontId="28" fillId="0" borderId="0" xfId="50" applyFont="1" applyFill="1" applyBorder="1" applyAlignment="1" applyProtection="1">
      <alignment horizontal="center"/>
      <protection locked="0"/>
    </xf>
    <xf numFmtId="0" fontId="0" fillId="34" borderId="0" xfId="0" applyFill="1"/>
    <xf numFmtId="0" fontId="4" fillId="34" borderId="0" xfId="0" applyFont="1" applyFill="1"/>
    <xf numFmtId="0" fontId="26" fillId="34" borderId="0" xfId="0" applyFont="1" applyFill="1" applyAlignment="1"/>
    <xf numFmtId="0" fontId="26" fillId="34" borderId="0" xfId="0" applyFont="1" applyFill="1" applyAlignment="1">
      <alignment horizontal="left" indent="1"/>
    </xf>
    <xf numFmtId="0" fontId="38" fillId="34" borderId="0" xfId="0" applyFont="1" applyFill="1" applyAlignment="1">
      <alignment horizontal="left" indent="2"/>
    </xf>
    <xf numFmtId="0" fontId="31" fillId="34" borderId="0" xfId="0" applyFont="1" applyFill="1" applyAlignment="1"/>
    <xf numFmtId="0" fontId="26" fillId="0" borderId="11" xfId="0" applyFont="1" applyBorder="1" applyAlignment="1" applyProtection="1">
      <alignment horizontal="center" vertical="center" wrapText="1"/>
    </xf>
    <xf numFmtId="0" fontId="52" fillId="0" borderId="11" xfId="0" applyFont="1" applyBorder="1" applyAlignment="1" applyProtection="1">
      <alignment horizontal="center" vertical="center" wrapText="1"/>
    </xf>
    <xf numFmtId="3" fontId="26" fillId="0" borderId="11" xfId="0" applyNumberFormat="1" applyFont="1" applyBorder="1" applyAlignment="1" applyProtection="1">
      <alignment horizontal="center" vertical="center" wrapText="1"/>
    </xf>
    <xf numFmtId="164" fontId="26" fillId="0" borderId="11" xfId="0" applyNumberFormat="1" applyFont="1" applyBorder="1" applyAlignment="1" applyProtection="1">
      <alignment horizontal="center" vertical="center" wrapText="1"/>
    </xf>
    <xf numFmtId="3" fontId="26" fillId="0" borderId="0" xfId="0" applyNumberFormat="1" applyFont="1" applyAlignment="1">
      <alignment horizontal="center"/>
    </xf>
    <xf numFmtId="0" fontId="53" fillId="0" borderId="0" xfId="0" applyFont="1"/>
    <xf numFmtId="0" fontId="0" fillId="0" borderId="0" xfId="0" applyBorder="1"/>
    <xf numFmtId="0" fontId="4" fillId="0" borderId="0" xfId="0" applyFont="1" applyFill="1" applyBorder="1"/>
    <xf numFmtId="0" fontId="0" fillId="0" borderId="0" xfId="0" applyFill="1" applyBorder="1"/>
    <xf numFmtId="164" fontId="4" fillId="0" borderId="0" xfId="0" quotePrefix="1" applyNumberFormat="1" applyFont="1" applyAlignment="1">
      <alignment horizontal="left"/>
    </xf>
    <xf numFmtId="164" fontId="0" fillId="34" borderId="0" xfId="0" applyNumberFormat="1" applyFill="1" applyAlignment="1">
      <alignment horizontal="right"/>
    </xf>
    <xf numFmtId="1" fontId="0" fillId="34" borderId="0" xfId="0" applyNumberFormat="1" applyFill="1" applyAlignment="1">
      <alignment horizontal="right"/>
    </xf>
    <xf numFmtId="0" fontId="26" fillId="34" borderId="0" xfId="0" applyFont="1" applyFill="1" applyAlignment="1">
      <alignment horizontal="left" wrapText="1" indent="1"/>
    </xf>
    <xf numFmtId="0" fontId="38" fillId="34" borderId="0" xfId="0" applyFont="1" applyFill="1" applyAlignment="1">
      <alignment horizontal="left" wrapText="1" indent="2"/>
    </xf>
    <xf numFmtId="0" fontId="26" fillId="34" borderId="0" xfId="0" applyFont="1" applyFill="1" applyBorder="1" applyAlignment="1"/>
    <xf numFmtId="0" fontId="26" fillId="34" borderId="0" xfId="0" applyFont="1" applyFill="1"/>
    <xf numFmtId="0" fontId="26" fillId="34" borderId="0" xfId="41" applyFont="1" applyFill="1" applyAlignment="1">
      <alignment horizontal="left" wrapText="1"/>
      <protection locked="0"/>
    </xf>
    <xf numFmtId="0" fontId="31" fillId="34" borderId="0" xfId="0" applyFont="1" applyFill="1" applyAlignment="1">
      <alignment wrapText="1"/>
    </xf>
    <xf numFmtId="0" fontId="0" fillId="0" borderId="0" xfId="0" applyFont="1" applyFill="1"/>
    <xf numFmtId="0" fontId="38" fillId="0" borderId="0" xfId="0" applyFont="1" applyFill="1" applyAlignment="1">
      <alignment horizontal="left" indent="2"/>
    </xf>
    <xf numFmtId="0" fontId="26" fillId="0" borderId="0" xfId="0" applyFont="1" applyFill="1" applyAlignment="1">
      <alignment horizontal="left" indent="2"/>
    </xf>
    <xf numFmtId="0" fontId="26" fillId="0" borderId="0" xfId="41" applyFont="1" applyFill="1" applyAlignment="1">
      <protection locked="0"/>
    </xf>
    <xf numFmtId="0" fontId="31" fillId="0" borderId="0" xfId="0" applyFont="1" applyFill="1" applyAlignment="1"/>
    <xf numFmtId="1" fontId="0" fillId="0" borderId="0" xfId="0" applyNumberFormat="1" applyFill="1"/>
    <xf numFmtId="0" fontId="28" fillId="34" borderId="0" xfId="50" applyFont="1" applyFill="1" applyAlignment="1"/>
    <xf numFmtId="0" fontId="28" fillId="34" borderId="0" xfId="50" applyFont="1" applyFill="1" applyAlignment="1">
      <alignment horizontal="right"/>
    </xf>
    <xf numFmtId="164" fontId="28" fillId="34" borderId="0" xfId="50" applyNumberFormat="1" applyFont="1" applyFill="1" applyAlignment="1">
      <alignment horizontal="right"/>
    </xf>
    <xf numFmtId="0" fontId="28" fillId="34" borderId="0" xfId="50" applyFont="1" applyFill="1" applyAlignment="1">
      <alignment horizontal="left" wrapText="1" indent="1"/>
    </xf>
    <xf numFmtId="0" fontId="28" fillId="34" borderId="0" xfId="50" applyFont="1" applyFill="1" applyAlignment="1">
      <alignment horizontal="left" indent="1"/>
    </xf>
    <xf numFmtId="0" fontId="47" fillId="34" borderId="0" xfId="50" applyFont="1" applyFill="1" applyAlignment="1">
      <alignment horizontal="left" indent="2"/>
    </xf>
    <xf numFmtId="0" fontId="47" fillId="34" borderId="0" xfId="50" applyFont="1" applyFill="1" applyAlignment="1">
      <alignment horizontal="left" wrapText="1" indent="2"/>
    </xf>
    <xf numFmtId="0" fontId="27" fillId="34" borderId="0" xfId="50" applyFont="1" applyFill="1" applyAlignment="1"/>
    <xf numFmtId="0" fontId="28" fillId="34" borderId="0" xfId="41" applyFont="1" applyFill="1" applyAlignment="1">
      <alignment horizontal="left" wrapText="1"/>
      <protection locked="0"/>
    </xf>
    <xf numFmtId="0" fontId="27" fillId="34" borderId="0" xfId="50" applyFont="1" applyFill="1" applyAlignment="1">
      <alignment wrapText="1"/>
    </xf>
    <xf numFmtId="0" fontId="40" fillId="34" borderId="0" xfId="0" applyFont="1" applyFill="1"/>
    <xf numFmtId="0" fontId="28" fillId="34" borderId="0" xfId="50" applyFont="1" applyFill="1" applyAlignment="1">
      <alignment horizontal="left"/>
    </xf>
    <xf numFmtId="0" fontId="47" fillId="34" borderId="0" xfId="50" applyFont="1" applyFill="1" applyAlignment="1">
      <alignment horizontal="left"/>
    </xf>
    <xf numFmtId="0" fontId="28" fillId="34" borderId="0" xfId="41" applyFont="1" applyFill="1" applyAlignment="1">
      <alignment horizontal="left"/>
      <protection locked="0"/>
    </xf>
    <xf numFmtId="0" fontId="4" fillId="34" borderId="0" xfId="0" applyFont="1" applyFill="1" applyAlignment="1">
      <alignment horizontal="left"/>
    </xf>
    <xf numFmtId="0" fontId="0" fillId="34" borderId="0" xfId="0" applyFill="1" applyAlignment="1">
      <alignment horizontal="left"/>
    </xf>
    <xf numFmtId="0" fontId="4" fillId="28" borderId="15" xfId="0" applyFont="1" applyFill="1" applyBorder="1" applyAlignment="1">
      <alignment horizontal="left"/>
    </xf>
    <xf numFmtId="0" fontId="26" fillId="0" borderId="10" xfId="50" applyFont="1" applyBorder="1" applyAlignment="1">
      <alignment horizontal="center" vertical="center" wrapText="1"/>
    </xf>
    <xf numFmtId="0" fontId="26" fillId="0" borderId="11" xfId="50" applyFont="1" applyBorder="1" applyAlignment="1">
      <alignment horizontal="center" vertical="center" wrapText="1"/>
    </xf>
    <xf numFmtId="0" fontId="26" fillId="0" borderId="12" xfId="50" applyFont="1" applyBorder="1" applyAlignment="1">
      <alignment horizontal="center" vertical="center" wrapText="1"/>
    </xf>
    <xf numFmtId="3" fontId="26" fillId="0" borderId="0" xfId="0" applyNumberFormat="1" applyFont="1" applyBorder="1" applyAlignment="1" applyProtection="1"/>
    <xf numFmtId="3" fontId="30" fillId="0" borderId="13" xfId="0" applyNumberFormat="1" applyFont="1" applyBorder="1" applyAlignment="1">
      <alignment horizontal="center"/>
    </xf>
    <xf numFmtId="164" fontId="30" fillId="0" borderId="13" xfId="0" applyNumberFormat="1" applyFont="1" applyBorder="1" applyAlignment="1">
      <alignment horizontal="center"/>
    </xf>
    <xf numFmtId="3" fontId="30" fillId="0" borderId="32" xfId="0" applyNumberFormat="1" applyFont="1" applyBorder="1" applyAlignment="1">
      <alignment horizontal="center"/>
    </xf>
    <xf numFmtId="164" fontId="30" fillId="0" borderId="32" xfId="0" applyNumberFormat="1" applyFont="1" applyBorder="1" applyAlignment="1">
      <alignment horizontal="center"/>
    </xf>
    <xf numFmtId="164" fontId="30" fillId="0" borderId="20" xfId="0" applyNumberFormat="1" applyFont="1" applyFill="1" applyBorder="1" applyAlignment="1">
      <alignment horizontal="center"/>
    </xf>
    <xf numFmtId="165" fontId="30" fillId="0" borderId="20" xfId="0" applyNumberFormat="1" applyFont="1" applyFill="1" applyBorder="1" applyAlignment="1">
      <alignment horizontal="center"/>
    </xf>
    <xf numFmtId="0" fontId="27" fillId="0" borderId="0" xfId="50" applyFont="1" applyAlignment="1" applyProtection="1">
      <alignment horizontal="left"/>
    </xf>
    <xf numFmtId="0" fontId="26" fillId="0" borderId="11" xfId="0" applyFont="1" applyBorder="1" applyAlignment="1">
      <alignment horizontal="center" vertical="center" wrapText="1"/>
    </xf>
    <xf numFmtId="0" fontId="26" fillId="0" borderId="0" xfId="50" applyFont="1" applyAlignment="1">
      <alignment horizontal="center"/>
    </xf>
    <xf numFmtId="164" fontId="26" fillId="0" borderId="0" xfId="50" applyNumberFormat="1" applyFont="1" applyAlignment="1">
      <alignment horizontal="center"/>
    </xf>
    <xf numFmtId="0" fontId="28" fillId="0" borderId="11" xfId="0" applyFont="1" applyBorder="1" applyAlignment="1">
      <alignment horizontal="center"/>
    </xf>
    <xf numFmtId="3" fontId="26" fillId="0" borderId="0" xfId="50" applyNumberFormat="1" applyFont="1" applyAlignment="1">
      <alignment horizontal="center"/>
    </xf>
    <xf numFmtId="0" fontId="26" fillId="0" borderId="0" xfId="0" applyFont="1" applyAlignment="1">
      <alignment horizontal="center"/>
    </xf>
    <xf numFmtId="0" fontId="26" fillId="0" borderId="0" xfId="0" applyFont="1" applyBorder="1" applyAlignment="1">
      <alignment horizontal="center"/>
    </xf>
    <xf numFmtId="0" fontId="31" fillId="0" borderId="0" xfId="0" applyFont="1" applyFill="1" applyBorder="1" applyAlignment="1">
      <alignment vertical="center" wrapText="1"/>
    </xf>
    <xf numFmtId="0" fontId="31" fillId="0" borderId="0" xfId="0" applyFont="1" applyBorder="1" applyAlignment="1">
      <alignment vertical="center" wrapText="1"/>
    </xf>
    <xf numFmtId="3" fontId="26" fillId="0" borderId="0" xfId="50" applyNumberFormat="1" applyFont="1" applyFill="1" applyAlignment="1" applyProtection="1">
      <alignment horizontal="center"/>
      <protection hidden="1"/>
    </xf>
    <xf numFmtId="3" fontId="30" fillId="0" borderId="0" xfId="0" applyNumberFormat="1" applyFont="1" applyFill="1" applyAlignment="1">
      <alignment horizontal="center"/>
    </xf>
    <xf numFmtId="165" fontId="26" fillId="0" borderId="0" xfId="50" applyNumberFormat="1" applyFont="1" applyFill="1" applyAlignment="1" applyProtection="1">
      <alignment horizontal="center"/>
      <protection hidden="1"/>
    </xf>
    <xf numFmtId="0" fontId="30" fillId="0" borderId="11" xfId="0" applyFont="1" applyBorder="1" applyAlignment="1">
      <alignment horizontal="center"/>
    </xf>
    <xf numFmtId="3" fontId="30" fillId="0" borderId="11" xfId="0" applyNumberFormat="1" applyFont="1" applyBorder="1" applyAlignment="1">
      <alignment horizontal="center"/>
    </xf>
    <xf numFmtId="0" fontId="26" fillId="0" borderId="13" xfId="50" applyFont="1" applyFill="1" applyBorder="1" applyAlignment="1" applyProtection="1">
      <alignment vertical="center"/>
      <protection hidden="1"/>
    </xf>
    <xf numFmtId="165" fontId="26" fillId="0" borderId="13" xfId="50" applyNumberFormat="1" applyFont="1" applyFill="1" applyBorder="1" applyAlignment="1" applyProtection="1">
      <alignment horizontal="right"/>
      <protection locked="0" hidden="1"/>
    </xf>
    <xf numFmtId="1" fontId="27" fillId="24" borderId="0" xfId="50" applyNumberFormat="1" applyFont="1" applyFill="1" applyAlignment="1"/>
    <xf numFmtId="0" fontId="30" fillId="0" borderId="0" xfId="0" applyFont="1" applyBorder="1" applyAlignment="1">
      <alignment vertical="top"/>
    </xf>
    <xf numFmtId="0" fontId="26" fillId="0" borderId="0" xfId="50" applyFont="1" applyAlignment="1">
      <alignment horizontal="left"/>
    </xf>
    <xf numFmtId="0" fontId="26" fillId="0" borderId="11" xfId="50" applyFont="1" applyBorder="1" applyAlignment="1">
      <alignment horizontal="center" vertical="center" wrapText="1"/>
    </xf>
    <xf numFmtId="0" fontId="26" fillId="0" borderId="0" xfId="50" applyFont="1" applyFill="1" applyAlignment="1">
      <alignment horizontal="left" vertical="center" wrapText="1"/>
    </xf>
    <xf numFmtId="0" fontId="4" fillId="0" borderId="0" xfId="50" applyBorder="1" applyAlignment="1">
      <alignment vertical="top" wrapText="1"/>
    </xf>
    <xf numFmtId="0" fontId="26" fillId="0" borderId="0" xfId="50" applyFont="1" applyAlignment="1" applyProtection="1">
      <alignment horizontal="left"/>
    </xf>
    <xf numFmtId="0" fontId="30" fillId="0" borderId="0" xfId="0" applyFont="1" applyAlignment="1"/>
    <xf numFmtId="0" fontId="26" fillId="0" borderId="0" xfId="50" applyFont="1" applyAlignment="1">
      <alignment horizontal="left"/>
    </xf>
    <xf numFmtId="0" fontId="26" fillId="0" borderId="11" xfId="50" applyFont="1" applyBorder="1" applyAlignment="1">
      <alignment horizontal="center" vertical="center" wrapText="1"/>
    </xf>
    <xf numFmtId="0" fontId="26" fillId="0" borderId="12" xfId="50" applyFont="1" applyBorder="1" applyAlignment="1">
      <alignment horizontal="center" vertical="center" wrapText="1"/>
    </xf>
    <xf numFmtId="0" fontId="26" fillId="0" borderId="12" xfId="50" applyFont="1" applyBorder="1" applyAlignment="1">
      <alignment horizontal="center"/>
    </xf>
    <xf numFmtId="0" fontId="26" fillId="0" borderId="0" xfId="50" applyFont="1" applyFill="1" applyAlignment="1">
      <alignment horizontal="left" vertical="center" wrapText="1"/>
    </xf>
    <xf numFmtId="0" fontId="26" fillId="0" borderId="0" xfId="50" applyFont="1" applyBorder="1" applyAlignment="1">
      <alignment vertical="center"/>
    </xf>
    <xf numFmtId="0" fontId="27" fillId="0" borderId="0" xfId="0" applyFont="1" applyAlignment="1" applyProtection="1">
      <alignment vertical="top"/>
    </xf>
    <xf numFmtId="0" fontId="26" fillId="0" borderId="0" xfId="0" applyFont="1" applyAlignment="1" applyProtection="1">
      <alignment horizontal="left" wrapText="1"/>
    </xf>
    <xf numFmtId="0" fontId="26" fillId="0" borderId="0" xfId="0" applyFont="1" applyAlignment="1"/>
    <xf numFmtId="0" fontId="28" fillId="0" borderId="0" xfId="0" applyFont="1" applyFill="1"/>
    <xf numFmtId="0" fontId="26" fillId="0" borderId="0" xfId="0" applyNumberFormat="1" applyFont="1" applyFill="1" applyBorder="1" applyAlignment="1">
      <alignment horizontal="left" indent="2"/>
    </xf>
    <xf numFmtId="0" fontId="26" fillId="0" borderId="0" xfId="50" applyFont="1" applyAlignment="1">
      <alignment horizontal="left"/>
    </xf>
    <xf numFmtId="0" fontId="26" fillId="0" borderId="0" xfId="0" applyFont="1" applyAlignment="1" applyProtection="1">
      <alignment horizontal="left"/>
    </xf>
    <xf numFmtId="0" fontId="27" fillId="0" borderId="12" xfId="50" applyFont="1" applyFill="1" applyBorder="1" applyAlignment="1" applyProtection="1">
      <protection hidden="1"/>
    </xf>
    <xf numFmtId="0" fontId="26" fillId="0" borderId="11" xfId="50" applyFont="1" applyFill="1" applyBorder="1" applyAlignment="1" applyProtection="1">
      <alignment horizontal="center"/>
      <protection locked="0"/>
    </xf>
    <xf numFmtId="0" fontId="31" fillId="0" borderId="0" xfId="50" applyNumberFormat="1" applyFont="1" applyAlignment="1" applyProtection="1">
      <alignment vertical="center"/>
      <protection locked="0" hidden="1"/>
    </xf>
    <xf numFmtId="0" fontId="28" fillId="0" borderId="11" xfId="50" applyFont="1" applyFill="1" applyBorder="1" applyAlignment="1" applyProtection="1">
      <alignment horizontal="center"/>
      <protection locked="0"/>
    </xf>
    <xf numFmtId="3" fontId="26" fillId="0" borderId="0" xfId="0" applyNumberFormat="1" applyFont="1" applyFill="1" applyBorder="1" applyAlignment="1" applyProtection="1"/>
    <xf numFmtId="165" fontId="26" fillId="0" borderId="11" xfId="50" applyNumberFormat="1" applyFont="1" applyFill="1" applyBorder="1" applyAlignment="1" applyProtection="1">
      <alignment horizontal="right"/>
      <protection hidden="1"/>
    </xf>
    <xf numFmtId="0" fontId="26" fillId="0" borderId="0" xfId="0" applyFont="1" applyBorder="1" applyAlignment="1">
      <alignment vertical="top"/>
    </xf>
    <xf numFmtId="0" fontId="26" fillId="0" borderId="11" xfId="50" applyFont="1" applyBorder="1" applyAlignment="1">
      <alignment horizontal="center" vertical="center" wrapText="1"/>
    </xf>
    <xf numFmtId="0" fontId="26" fillId="0" borderId="12" xfId="50" applyFont="1" applyBorder="1" applyAlignment="1">
      <alignment horizontal="center" vertical="center" wrapText="1"/>
    </xf>
    <xf numFmtId="0" fontId="33" fillId="0" borderId="0" xfId="0" applyFont="1" applyAlignment="1">
      <alignment vertical="top"/>
    </xf>
    <xf numFmtId="0" fontId="27" fillId="0" borderId="0" xfId="50" applyFont="1" applyAlignment="1">
      <alignment horizontal="left"/>
    </xf>
    <xf numFmtId="0" fontId="26" fillId="0" borderId="0" xfId="50" applyFont="1" applyAlignment="1">
      <alignment horizontal="left" wrapText="1"/>
    </xf>
    <xf numFmtId="0" fontId="27" fillId="0" borderId="0" xfId="50" applyFont="1" applyAlignment="1" applyProtection="1">
      <alignment horizontal="left"/>
    </xf>
    <xf numFmtId="0" fontId="26" fillId="0" borderId="0" xfId="41" applyFont="1" applyBorder="1" applyAlignment="1">
      <alignment horizontal="center" vertical="center" wrapText="1"/>
      <protection locked="0"/>
    </xf>
    <xf numFmtId="0" fontId="26" fillId="0" borderId="0" xfId="0" applyFont="1" applyAlignment="1" applyProtection="1">
      <alignment horizontal="left" wrapText="1"/>
    </xf>
    <xf numFmtId="0" fontId="26" fillId="0" borderId="0" xfId="0" applyFont="1" applyAlignment="1" applyProtection="1">
      <alignment horizontal="left"/>
    </xf>
    <xf numFmtId="0" fontId="0" fillId="0" borderId="0" xfId="0" applyAlignment="1" applyProtection="1"/>
    <xf numFmtId="0" fontId="26" fillId="0" borderId="0" xfId="41" applyFont="1" applyBorder="1" applyAlignment="1" applyProtection="1"/>
    <xf numFmtId="0" fontId="26" fillId="0" borderId="0" xfId="50" applyFont="1" applyAlignment="1">
      <alignment horizontal="left" vertical="top"/>
    </xf>
    <xf numFmtId="0" fontId="26" fillId="0" borderId="32" xfId="50" applyFont="1" applyFill="1" applyBorder="1" applyAlignment="1" applyProtection="1">
      <alignment vertical="center"/>
    </xf>
    <xf numFmtId="165" fontId="26" fillId="0" borderId="32" xfId="50" applyNumberFormat="1" applyFont="1" applyFill="1" applyBorder="1" applyAlignment="1" applyProtection="1">
      <alignment horizontal="right"/>
      <protection locked="0" hidden="1"/>
    </xf>
    <xf numFmtId="0" fontId="27" fillId="0" borderId="0" xfId="0" applyFont="1" applyAlignment="1" applyProtection="1">
      <alignment vertical="top" wrapText="1"/>
    </xf>
    <xf numFmtId="0" fontId="27" fillId="0" borderId="0" xfId="0" applyFont="1" applyAlignment="1" applyProtection="1">
      <alignment wrapText="1"/>
    </xf>
    <xf numFmtId="0" fontId="27" fillId="0" borderId="0" xfId="0" applyFont="1" applyAlignment="1" applyProtection="1"/>
    <xf numFmtId="0" fontId="26" fillId="0" borderId="0" xfId="50" applyFont="1" applyFill="1" applyBorder="1" applyAlignment="1" applyProtection="1">
      <alignment horizontal="center"/>
      <protection locked="0"/>
    </xf>
    <xf numFmtId="0" fontId="26" fillId="0" borderId="0" xfId="50" applyFont="1" applyBorder="1" applyAlignment="1">
      <alignment horizontal="right"/>
    </xf>
    <xf numFmtId="2" fontId="46" fillId="33" borderId="17" xfId="50" applyNumberFormat="1" applyFont="1" applyFill="1" applyBorder="1" applyAlignment="1" applyProtection="1">
      <alignment horizontal="center"/>
      <protection locked="0"/>
    </xf>
    <xf numFmtId="0" fontId="27" fillId="0" borderId="33" xfId="50" applyFont="1" applyFill="1" applyBorder="1" applyAlignment="1" applyProtection="1">
      <protection hidden="1"/>
    </xf>
    <xf numFmtId="0" fontId="27" fillId="0" borderId="31" xfId="50" applyFont="1" applyFill="1" applyBorder="1" applyAlignment="1" applyProtection="1">
      <protection hidden="1"/>
    </xf>
    <xf numFmtId="0" fontId="28" fillId="0" borderId="34" xfId="50" applyFont="1" applyFill="1" applyBorder="1" applyAlignment="1" applyProtection="1">
      <alignment horizontal="center"/>
      <protection locked="0"/>
    </xf>
    <xf numFmtId="0" fontId="28" fillId="0" borderId="33" xfId="50" applyFont="1" applyFill="1" applyBorder="1" applyAlignment="1" applyProtection="1">
      <alignment horizontal="center"/>
      <protection locked="0"/>
    </xf>
    <xf numFmtId="0" fontId="28" fillId="33" borderId="18" xfId="50" applyFont="1" applyFill="1" applyBorder="1" applyAlignment="1" applyProtection="1">
      <alignment horizontal="center"/>
      <protection locked="0"/>
    </xf>
    <xf numFmtId="0" fontId="27" fillId="35" borderId="33" xfId="50" applyFont="1" applyFill="1" applyBorder="1" applyAlignment="1" applyProtection="1">
      <protection hidden="1"/>
    </xf>
    <xf numFmtId="0" fontId="27" fillId="35" borderId="31" xfId="50" applyFont="1" applyFill="1" applyBorder="1" applyAlignment="1" applyProtection="1">
      <protection hidden="1"/>
    </xf>
    <xf numFmtId="0" fontId="27" fillId="35" borderId="34" xfId="50" applyFont="1" applyFill="1" applyBorder="1" applyAlignment="1" applyProtection="1">
      <protection hidden="1"/>
    </xf>
    <xf numFmtId="0" fontId="27" fillId="35" borderId="34" xfId="50" applyFont="1" applyFill="1" applyBorder="1" applyAlignment="1" applyProtection="1">
      <alignment horizontal="center"/>
      <protection hidden="1"/>
    </xf>
    <xf numFmtId="0" fontId="28" fillId="0" borderId="18" xfId="50" applyFont="1" applyFill="1" applyBorder="1" applyAlignment="1" applyProtection="1">
      <alignment horizontal="center"/>
      <protection locked="0"/>
    </xf>
    <xf numFmtId="0" fontId="27" fillId="0" borderId="35" xfId="50" applyFont="1" applyFill="1" applyBorder="1" applyAlignment="1" applyProtection="1">
      <alignment horizontal="right"/>
      <protection locked="0"/>
    </xf>
    <xf numFmtId="0" fontId="30" fillId="0" borderId="34" xfId="0" applyFont="1" applyBorder="1" applyProtection="1">
      <protection locked="0"/>
    </xf>
    <xf numFmtId="0" fontId="27" fillId="0" borderId="18" xfId="50" applyFont="1" applyFill="1" applyBorder="1" applyAlignment="1" applyProtection="1">
      <alignment horizontal="right"/>
      <protection locked="0"/>
    </xf>
    <xf numFmtId="2" fontId="46" fillId="33" borderId="17" xfId="50" applyNumberFormat="1" applyFont="1" applyFill="1" applyBorder="1" applyAlignment="1" applyProtection="1">
      <alignment horizontal="center"/>
      <protection locked="0" hidden="1"/>
    </xf>
    <xf numFmtId="164" fontId="0" fillId="0" borderId="0" xfId="0" applyNumberFormat="1" applyFill="1" applyAlignment="1">
      <alignment horizontal="right"/>
    </xf>
    <xf numFmtId="0" fontId="40" fillId="0" borderId="0" xfId="0" applyFont="1" applyFill="1"/>
    <xf numFmtId="0" fontId="0" fillId="0" borderId="0" xfId="0" quotePrefix="1" applyFill="1"/>
    <xf numFmtId="164" fontId="26" fillId="0" borderId="12" xfId="50" applyNumberFormat="1" applyFont="1" applyBorder="1" applyAlignment="1">
      <alignment horizontal="right"/>
    </xf>
    <xf numFmtId="0" fontId="26" fillId="0" borderId="31" xfId="50" applyFont="1" applyBorder="1"/>
    <xf numFmtId="164" fontId="28" fillId="0" borderId="0" xfId="50" applyNumberFormat="1" applyFont="1"/>
    <xf numFmtId="3" fontId="28" fillId="0" borderId="0" xfId="50" applyNumberFormat="1" applyFont="1"/>
    <xf numFmtId="0" fontId="38" fillId="24" borderId="0" xfId="47" applyFont="1" applyFill="1" applyAlignment="1">
      <alignment horizontal="right" vertical="top"/>
    </xf>
    <xf numFmtId="0" fontId="26" fillId="0" borderId="0" xfId="0" applyFont="1" applyAlignment="1" applyProtection="1">
      <alignment vertical="top"/>
    </xf>
    <xf numFmtId="0" fontId="26" fillId="0" borderId="19" xfId="0" applyFont="1" applyBorder="1" applyAlignment="1">
      <alignment horizontal="center"/>
    </xf>
    <xf numFmtId="3" fontId="26" fillId="0" borderId="19" xfId="0" applyNumberFormat="1" applyFont="1" applyBorder="1" applyAlignment="1">
      <alignment horizontal="center"/>
    </xf>
    <xf numFmtId="164" fontId="30" fillId="0" borderId="19" xfId="0" applyNumberFormat="1" applyFont="1" applyBorder="1" applyAlignment="1">
      <alignment horizontal="center"/>
    </xf>
    <xf numFmtId="0" fontId="31" fillId="0" borderId="0" xfId="0" applyFont="1" applyBorder="1" applyAlignment="1">
      <alignment horizontal="left" vertical="center" wrapText="1"/>
    </xf>
    <xf numFmtId="0" fontId="31" fillId="0" borderId="0" xfId="0" applyFont="1" applyFill="1" applyBorder="1" applyAlignment="1">
      <alignment horizontal="left" vertical="center" wrapText="1"/>
    </xf>
    <xf numFmtId="0" fontId="40" fillId="0" borderId="0" xfId="0" applyFont="1" applyAlignment="1">
      <alignment horizontal="left"/>
    </xf>
    <xf numFmtId="0" fontId="26" fillId="0" borderId="0" xfId="50" applyFont="1" applyAlignment="1">
      <alignment horizontal="left" vertical="top" wrapText="1"/>
    </xf>
    <xf numFmtId="0" fontId="26" fillId="0" borderId="0" xfId="0" applyNumberFormat="1" applyFont="1" applyBorder="1" applyAlignment="1">
      <alignment horizontal="left"/>
    </xf>
    <xf numFmtId="0" fontId="26" fillId="0" borderId="0" xfId="50" applyFont="1" applyAlignment="1">
      <alignment horizontal="left"/>
    </xf>
    <xf numFmtId="0" fontId="26" fillId="33" borderId="0" xfId="50" applyFont="1" applyFill="1" applyAlignment="1">
      <alignment horizontal="left" vertical="top" wrapText="1"/>
    </xf>
    <xf numFmtId="0" fontId="27" fillId="0" borderId="0" xfId="50" applyFont="1" applyAlignment="1">
      <alignment horizontal="left"/>
    </xf>
    <xf numFmtId="0" fontId="26" fillId="0" borderId="10" xfId="50" applyFont="1" applyBorder="1" applyAlignment="1">
      <alignment horizontal="center" vertical="center" wrapText="1"/>
    </xf>
    <xf numFmtId="0" fontId="26" fillId="0" borderId="11" xfId="50" applyFont="1" applyBorder="1" applyAlignment="1">
      <alignment horizontal="center" vertical="center" wrapText="1"/>
    </xf>
    <xf numFmtId="0" fontId="26" fillId="0" borderId="12" xfId="50" applyFont="1" applyBorder="1" applyAlignment="1">
      <alignment horizontal="center" vertical="center"/>
    </xf>
    <xf numFmtId="164" fontId="26" fillId="0" borderId="0" xfId="50" applyNumberFormat="1" applyFont="1" applyAlignment="1">
      <alignment horizontal="left" wrapText="1"/>
    </xf>
    <xf numFmtId="0" fontId="26" fillId="0" borderId="0" xfId="50" applyFont="1" applyFill="1" applyAlignment="1">
      <alignment horizontal="left" vertical="top" wrapText="1"/>
    </xf>
    <xf numFmtId="0" fontId="26" fillId="0" borderId="0" xfId="0" applyNumberFormat="1" applyFont="1" applyBorder="1" applyAlignment="1"/>
    <xf numFmtId="0" fontId="26" fillId="0" borderId="0" xfId="0" applyFont="1" applyAlignment="1"/>
    <xf numFmtId="0" fontId="26" fillId="33" borderId="0" xfId="50" applyFont="1" applyFill="1" applyAlignment="1">
      <alignment horizontal="left"/>
    </xf>
    <xf numFmtId="0" fontId="26" fillId="0" borderId="0" xfId="50" applyFont="1" applyAlignment="1">
      <alignment horizontal="left" wrapText="1"/>
    </xf>
    <xf numFmtId="0" fontId="26" fillId="0" borderId="0" xfId="50" applyFont="1" applyFill="1" applyAlignment="1">
      <alignment horizontal="left" vertical="center" wrapText="1"/>
    </xf>
    <xf numFmtId="0" fontId="26" fillId="0" borderId="12" xfId="50" applyFont="1" applyBorder="1" applyAlignment="1">
      <alignment horizontal="center" vertical="center" wrapText="1"/>
    </xf>
    <xf numFmtId="164" fontId="26" fillId="33" borderId="0" xfId="50" applyNumberFormat="1" applyFont="1" applyFill="1" applyAlignment="1">
      <alignment horizontal="left" vertical="top" wrapText="1"/>
    </xf>
    <xf numFmtId="0" fontId="26" fillId="33" borderId="0" xfId="50" applyFont="1" applyFill="1" applyAlignment="1">
      <alignment horizontal="left" vertical="center" wrapText="1"/>
    </xf>
    <xf numFmtId="0" fontId="30" fillId="0" borderId="0" xfId="0" applyFont="1" applyFill="1" applyAlignment="1">
      <alignment horizontal="left" vertical="center" wrapText="1"/>
    </xf>
    <xf numFmtId="0" fontId="0" fillId="0" borderId="0" xfId="0" applyAlignment="1">
      <alignment vertical="center" wrapText="1"/>
    </xf>
    <xf numFmtId="0" fontId="26" fillId="24" borderId="11" xfId="0" applyFont="1" applyFill="1" applyBorder="1" applyAlignment="1">
      <alignment horizontal="center"/>
    </xf>
    <xf numFmtId="0" fontId="26" fillId="33" borderId="0" xfId="50" applyFont="1" applyFill="1" applyAlignment="1">
      <alignment horizontal="left" wrapText="1"/>
    </xf>
    <xf numFmtId="0" fontId="26" fillId="24" borderId="23" xfId="50" applyFont="1" applyFill="1" applyBorder="1" applyAlignment="1">
      <alignment horizontal="center" wrapText="1"/>
    </xf>
    <xf numFmtId="0" fontId="26" fillId="24" borderId="24" xfId="50" applyFont="1" applyFill="1" applyBorder="1" applyAlignment="1">
      <alignment horizontal="center"/>
    </xf>
    <xf numFmtId="0" fontId="26" fillId="24" borderId="11" xfId="50" applyFont="1" applyFill="1" applyBorder="1" applyAlignment="1">
      <alignment horizontal="center" wrapText="1"/>
    </xf>
    <xf numFmtId="0" fontId="26" fillId="24" borderId="11" xfId="50" applyFont="1" applyFill="1" applyBorder="1" applyAlignment="1">
      <alignment horizontal="center"/>
    </xf>
    <xf numFmtId="1" fontId="27" fillId="24" borderId="0" xfId="50" applyNumberFormat="1" applyFont="1" applyFill="1" applyAlignment="1">
      <alignment horizontal="left" wrapText="1"/>
    </xf>
    <xf numFmtId="1" fontId="28" fillId="24" borderId="0" xfId="50" applyNumberFormat="1" applyFont="1" applyFill="1" applyAlignment="1">
      <alignment horizontal="left" wrapText="1"/>
    </xf>
    <xf numFmtId="0" fontId="4" fillId="0" borderId="0" xfId="50" applyAlignment="1">
      <alignment wrapText="1"/>
    </xf>
    <xf numFmtId="0" fontId="26" fillId="24" borderId="0" xfId="50" applyFont="1" applyFill="1" applyAlignment="1">
      <alignment horizontal="left" vertical="top" wrapText="1"/>
    </xf>
    <xf numFmtId="0" fontId="26" fillId="33" borderId="0" xfId="50" applyFont="1" applyFill="1" applyBorder="1" applyAlignment="1">
      <alignment horizontal="left" wrapText="1"/>
    </xf>
    <xf numFmtId="1" fontId="27" fillId="24" borderId="0" xfId="50" applyNumberFormat="1" applyFont="1" applyFill="1" applyAlignment="1">
      <alignment horizontal="left"/>
    </xf>
    <xf numFmtId="0" fontId="26" fillId="24" borderId="16" xfId="0" applyFont="1" applyFill="1" applyBorder="1" applyAlignment="1">
      <alignment horizontal="center"/>
    </xf>
    <xf numFmtId="3" fontId="26" fillId="24" borderId="16" xfId="0" applyNumberFormat="1" applyFont="1" applyFill="1" applyBorder="1" applyAlignment="1">
      <alignment horizontal="center"/>
    </xf>
    <xf numFmtId="0" fontId="34" fillId="24" borderId="12" xfId="0" applyFont="1" applyFill="1" applyBorder="1" applyAlignment="1">
      <alignment horizontal="center" wrapText="1"/>
    </xf>
    <xf numFmtId="0" fontId="31" fillId="24" borderId="0" xfId="0" applyFont="1" applyFill="1" applyBorder="1" applyAlignment="1">
      <alignment horizontal="center" vertical="center" wrapText="1"/>
    </xf>
    <xf numFmtId="0" fontId="31" fillId="24" borderId="11" xfId="0" applyFont="1" applyFill="1" applyBorder="1" applyAlignment="1">
      <alignment horizontal="center" vertical="center" wrapText="1"/>
    </xf>
    <xf numFmtId="0" fontId="26" fillId="24" borderId="0" xfId="50" applyFont="1" applyFill="1" applyBorder="1" applyAlignment="1">
      <alignment vertical="top" wrapText="1"/>
    </xf>
    <xf numFmtId="0" fontId="4" fillId="0" borderId="0" xfId="50" applyBorder="1" applyAlignment="1">
      <alignment vertical="top" wrapText="1"/>
    </xf>
    <xf numFmtId="0" fontId="26" fillId="24" borderId="10" xfId="0" applyFont="1" applyFill="1" applyBorder="1" applyAlignment="1">
      <alignment horizontal="center" vertical="center" wrapText="1"/>
    </xf>
    <xf numFmtId="0" fontId="0" fillId="0" borderId="0" xfId="0" applyBorder="1" applyAlignment="1">
      <alignment horizontal="center" vertical="center" wrapText="1"/>
    </xf>
    <xf numFmtId="0" fontId="26" fillId="24" borderId="14" xfId="50" applyFont="1" applyFill="1" applyBorder="1" applyAlignment="1">
      <alignment horizontal="left" vertical="center"/>
    </xf>
    <xf numFmtId="0" fontId="4" fillId="0" borderId="0" xfId="50" applyFont="1" applyAlignment="1">
      <alignment vertical="center"/>
    </xf>
    <xf numFmtId="0" fontId="26" fillId="24" borderId="14" xfId="50" applyFont="1" applyFill="1" applyBorder="1" applyAlignment="1">
      <alignment vertical="center"/>
    </xf>
    <xf numFmtId="0" fontId="4" fillId="0" borderId="0" xfId="50" applyAlignment="1">
      <alignment vertical="center"/>
    </xf>
    <xf numFmtId="0" fontId="26" fillId="0" borderId="0" xfId="48" applyFont="1" applyAlignment="1">
      <alignment horizontal="left"/>
    </xf>
    <xf numFmtId="1" fontId="27" fillId="24" borderId="0" xfId="50" applyNumberFormat="1" applyFont="1" applyFill="1" applyAlignment="1">
      <alignment wrapText="1"/>
    </xf>
    <xf numFmtId="0" fontId="4" fillId="24" borderId="0" xfId="50" applyFill="1" applyAlignment="1">
      <alignment wrapText="1"/>
    </xf>
    <xf numFmtId="0" fontId="4" fillId="24" borderId="0" xfId="50" applyFill="1" applyAlignment="1"/>
    <xf numFmtId="0" fontId="34" fillId="24" borderId="11" xfId="0" applyFont="1" applyFill="1" applyBorder="1" applyAlignment="1">
      <alignment horizontal="center" wrapText="1"/>
    </xf>
    <xf numFmtId="1" fontId="27" fillId="24" borderId="0" xfId="50" applyNumberFormat="1" applyFont="1" applyFill="1" applyBorder="1" applyAlignment="1">
      <alignment horizontal="left"/>
    </xf>
    <xf numFmtId="0" fontId="27" fillId="24" borderId="12" xfId="0" applyFont="1" applyFill="1" applyBorder="1" applyAlignment="1">
      <alignment horizontal="center" wrapText="1"/>
    </xf>
    <xf numFmtId="1" fontId="27" fillId="24" borderId="12" xfId="0" applyNumberFormat="1" applyFont="1" applyFill="1" applyBorder="1" applyAlignment="1">
      <alignment horizontal="center"/>
    </xf>
    <xf numFmtId="0" fontId="0" fillId="0" borderId="11" xfId="0" applyBorder="1" applyAlignment="1">
      <alignment horizontal="center" vertical="center" wrapText="1"/>
    </xf>
    <xf numFmtId="0" fontId="31" fillId="24" borderId="0" xfId="0" applyFont="1" applyFill="1" applyAlignment="1">
      <alignment horizontal="center" vertical="center" wrapText="1"/>
    </xf>
    <xf numFmtId="0" fontId="26" fillId="0" borderId="0" xfId="50" applyFont="1" applyAlignment="1" applyProtection="1">
      <alignment horizontal="left"/>
    </xf>
    <xf numFmtId="0" fontId="26" fillId="0" borderId="0" xfId="50" applyFont="1" applyFill="1" applyAlignment="1" applyProtection="1">
      <alignment vertical="top" wrapText="1"/>
    </xf>
    <xf numFmtId="0" fontId="27" fillId="0" borderId="0" xfId="50" applyFont="1" applyFill="1" applyAlignment="1" applyProtection="1">
      <alignment horizontal="left" wrapText="1"/>
    </xf>
    <xf numFmtId="0" fontId="27" fillId="0" borderId="0" xfId="50" applyFont="1" applyAlignment="1" applyProtection="1">
      <alignment horizontal="left"/>
    </xf>
    <xf numFmtId="0" fontId="27" fillId="0" borderId="18" xfId="50" applyFont="1" applyFill="1" applyBorder="1" applyAlignment="1" applyProtection="1">
      <alignment horizontal="left"/>
      <protection locked="0"/>
    </xf>
    <xf numFmtId="0" fontId="27" fillId="0" borderId="12" xfId="50" applyFont="1" applyFill="1" applyBorder="1" applyAlignment="1" applyProtection="1">
      <alignment horizontal="left"/>
      <protection locked="0"/>
    </xf>
    <xf numFmtId="0" fontId="27" fillId="0" borderId="17" xfId="50" applyFont="1" applyFill="1" applyBorder="1" applyAlignment="1" applyProtection="1">
      <alignment horizontal="left"/>
      <protection locked="0"/>
    </xf>
    <xf numFmtId="0" fontId="31" fillId="0" borderId="0" xfId="34" applyFont="1" applyBorder="1" applyAlignment="1" applyProtection="1">
      <alignment horizontal="right" vertical="center" indent="1"/>
      <protection locked="0" hidden="1"/>
    </xf>
    <xf numFmtId="0" fontId="26" fillId="0" borderId="0" xfId="39" applyFont="1" applyFill="1" applyAlignment="1">
      <alignment horizontal="left" wrapText="1"/>
    </xf>
    <xf numFmtId="0" fontId="27" fillId="0" borderId="11" xfId="50" applyFont="1" applyBorder="1" applyAlignment="1">
      <alignment horizontal="center" vertical="center"/>
    </xf>
    <xf numFmtId="3" fontId="26" fillId="0" borderId="10" xfId="50" applyNumberFormat="1" applyFont="1" applyBorder="1" applyAlignment="1">
      <alignment horizontal="center" vertical="center" wrapText="1"/>
    </xf>
    <xf numFmtId="3" fontId="26" fillId="0" borderId="11" xfId="50" applyNumberFormat="1" applyFont="1" applyBorder="1" applyAlignment="1">
      <alignment horizontal="center" vertical="center" wrapText="1"/>
    </xf>
    <xf numFmtId="164" fontId="26" fillId="0" borderId="10" xfId="50" applyNumberFormat="1" applyFont="1" applyBorder="1" applyAlignment="1">
      <alignment horizontal="center" vertical="center" wrapText="1"/>
    </xf>
    <xf numFmtId="164" fontId="26" fillId="0" borderId="11" xfId="50" applyNumberFormat="1" applyFont="1" applyBorder="1" applyAlignment="1">
      <alignment horizontal="center" vertical="center" wrapText="1"/>
    </xf>
    <xf numFmtId="164" fontId="26" fillId="0" borderId="12" xfId="50" applyNumberFormat="1" applyFont="1" applyBorder="1" applyAlignment="1">
      <alignment horizontal="center" vertical="center" wrapText="1"/>
    </xf>
    <xf numFmtId="0" fontId="26" fillId="0" borderId="0" xfId="41" applyFont="1" applyBorder="1" applyAlignment="1">
      <alignment horizontal="center" vertical="center" wrapText="1"/>
      <protection locked="0"/>
    </xf>
    <xf numFmtId="0" fontId="27" fillId="35" borderId="33" xfId="50" applyFont="1" applyFill="1" applyBorder="1" applyAlignment="1" applyProtection="1">
      <alignment horizontal="center"/>
      <protection hidden="1"/>
    </xf>
    <xf numFmtId="0" fontId="27" fillId="35" borderId="31" xfId="50" applyFont="1" applyFill="1" applyBorder="1" applyAlignment="1" applyProtection="1">
      <alignment horizontal="center"/>
      <protection hidden="1"/>
    </xf>
    <xf numFmtId="0" fontId="27" fillId="0" borderId="18" xfId="50" applyFont="1" applyFill="1" applyBorder="1" applyAlignment="1" applyProtection="1">
      <alignment horizontal="center"/>
      <protection hidden="1"/>
    </xf>
    <xf numFmtId="0" fontId="27" fillId="0" borderId="12" xfId="50" applyFont="1" applyFill="1" applyBorder="1" applyAlignment="1" applyProtection="1">
      <alignment horizontal="center"/>
      <protection hidden="1"/>
    </xf>
    <xf numFmtId="0" fontId="26" fillId="0" borderId="0" xfId="0" applyFont="1" applyAlignment="1" applyProtection="1">
      <alignment horizontal="left" wrapText="1"/>
    </xf>
    <xf numFmtId="0" fontId="26" fillId="0" borderId="0" xfId="0" applyFont="1" applyAlignment="1" applyProtection="1">
      <alignment horizontal="left"/>
    </xf>
    <xf numFmtId="0" fontId="26" fillId="0" borderId="31" xfId="50" applyFont="1" applyBorder="1" applyAlignment="1">
      <alignment horizontal="center" vertical="center" wrapText="1"/>
    </xf>
    <xf numFmtId="0" fontId="27" fillId="0" borderId="33" xfId="50" applyFont="1" applyFill="1" applyBorder="1" applyAlignment="1" applyProtection="1">
      <alignment horizontal="center"/>
      <protection hidden="1"/>
    </xf>
    <xf numFmtId="0" fontId="27" fillId="0" borderId="31" xfId="50" applyFont="1" applyFill="1" applyBorder="1" applyAlignment="1" applyProtection="1">
      <alignment horizontal="center"/>
      <protection hidden="1"/>
    </xf>
    <xf numFmtId="0" fontId="27" fillId="0" borderId="0" xfId="50" applyFont="1" applyAlignment="1">
      <alignment horizontal="left" vertical="top" wrapText="1"/>
    </xf>
    <xf numFmtId="0" fontId="26" fillId="0" borderId="12" xfId="50" applyFont="1" applyBorder="1" applyAlignment="1">
      <alignment horizontal="center"/>
    </xf>
    <xf numFmtId="164" fontId="26" fillId="0" borderId="12" xfId="50" applyNumberFormat="1" applyFont="1" applyBorder="1" applyAlignment="1">
      <alignment horizontal="center"/>
    </xf>
    <xf numFmtId="0" fontId="26" fillId="24" borderId="12" xfId="50" applyFont="1" applyFill="1" applyBorder="1" applyAlignment="1">
      <alignment horizontal="center" wrapText="1"/>
    </xf>
    <xf numFmtId="0" fontId="27" fillId="0" borderId="0" xfId="0" applyFont="1" applyAlignment="1" applyProtection="1">
      <alignment horizontal="left" wrapText="1"/>
    </xf>
    <xf numFmtId="0" fontId="27" fillId="35" borderId="18" xfId="50" applyFont="1" applyFill="1" applyBorder="1" applyAlignment="1" applyProtection="1">
      <alignment horizontal="center"/>
      <protection hidden="1"/>
    </xf>
    <xf numFmtId="0" fontId="27" fillId="35" borderId="17" xfId="50" applyFont="1" applyFill="1" applyBorder="1" applyAlignment="1" applyProtection="1">
      <alignment horizontal="center"/>
      <protection hidden="1"/>
    </xf>
    <xf numFmtId="0" fontId="26" fillId="0" borderId="0" xfId="50" applyFont="1" applyFill="1" applyAlignment="1">
      <alignment horizontal="left" wrapText="1"/>
    </xf>
    <xf numFmtId="0" fontId="26" fillId="0" borderId="11" xfId="0" applyFont="1" applyBorder="1" applyAlignment="1">
      <alignment horizontal="center" vertical="center" wrapText="1"/>
    </xf>
    <xf numFmtId="164" fontId="26"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6" fillId="0" borderId="31" xfId="50" applyFont="1" applyBorder="1" applyAlignment="1" applyProtection="1">
      <alignment horizontal="left" vertical="center"/>
      <protection hidden="1"/>
    </xf>
    <xf numFmtId="0" fontId="26" fillId="0" borderId="11" xfId="50" applyFont="1" applyBorder="1" applyAlignment="1" applyProtection="1">
      <alignment horizontal="left" vertical="center"/>
      <protection hidden="1"/>
    </xf>
    <xf numFmtId="0" fontId="26" fillId="0" borderId="0" xfId="50" applyFont="1" applyAlignment="1" applyProtection="1">
      <alignment horizontal="left" vertical="top" wrapText="1"/>
    </xf>
    <xf numFmtId="0" fontId="26" fillId="0" borderId="0" xfId="50" applyFont="1" applyAlignment="1" applyProtection="1">
      <alignment horizontal="left" wrapText="1"/>
    </xf>
    <xf numFmtId="0" fontId="26" fillId="0" borderId="0" xfId="39" applyFont="1" applyFill="1" applyAlignment="1" applyProtection="1">
      <alignment horizontal="left" wrapText="1"/>
    </xf>
    <xf numFmtId="0" fontId="26" fillId="0" borderId="0" xfId="0" applyFont="1" applyAlignment="1">
      <alignment horizontal="left" vertical="top" wrapText="1"/>
    </xf>
    <xf numFmtId="0" fontId="26" fillId="0" borderId="0" xfId="0" applyFont="1" applyAlignment="1" applyProtection="1">
      <alignment horizontal="left" vertical="center"/>
    </xf>
    <xf numFmtId="0" fontId="0" fillId="0" borderId="0" xfId="0" applyAlignment="1" applyProtection="1">
      <alignment vertical="center"/>
    </xf>
    <xf numFmtId="0" fontId="26" fillId="0" borderId="0" xfId="0" applyFont="1" applyAlignment="1" applyProtection="1">
      <alignment vertical="top" wrapText="1"/>
    </xf>
    <xf numFmtId="0" fontId="27" fillId="0" borderId="0" xfId="0" applyFont="1" applyAlignment="1" applyProtection="1">
      <alignment horizontal="left"/>
    </xf>
    <xf numFmtId="0" fontId="26" fillId="0" borderId="12" xfId="0" applyFont="1" applyBorder="1" applyAlignment="1">
      <alignment horizontal="center" vertical="center" wrapText="1"/>
    </xf>
    <xf numFmtId="0" fontId="27" fillId="35" borderId="18" xfId="50" applyFont="1" applyFill="1" applyBorder="1" applyAlignment="1" applyProtection="1">
      <alignment horizontal="center"/>
      <protection locked="0"/>
    </xf>
    <xf numFmtId="0" fontId="27" fillId="35" borderId="31" xfId="50" applyFont="1" applyFill="1" applyBorder="1" applyAlignment="1" applyProtection="1">
      <alignment horizontal="center"/>
      <protection locked="0"/>
    </xf>
    <xf numFmtId="0" fontId="27" fillId="35" borderId="34" xfId="50" applyFont="1" applyFill="1" applyBorder="1" applyAlignment="1" applyProtection="1">
      <alignment horizontal="center"/>
      <protection locked="0"/>
    </xf>
    <xf numFmtId="0" fontId="26" fillId="0" borderId="0" xfId="48" applyFont="1" applyAlignment="1" applyProtection="1">
      <alignment horizontal="left"/>
    </xf>
    <xf numFmtId="0" fontId="0" fillId="0" borderId="0" xfId="0" applyAlignment="1" applyProtection="1"/>
    <xf numFmtId="3" fontId="26" fillId="0" borderId="10" xfId="0" applyNumberFormat="1" applyFont="1" applyBorder="1" applyAlignment="1">
      <alignment horizontal="center" vertical="center" wrapText="1"/>
    </xf>
    <xf numFmtId="3" fontId="26" fillId="0" borderId="11" xfId="0" applyNumberFormat="1" applyFont="1" applyBorder="1" applyAlignment="1">
      <alignment horizontal="center" vertical="center" wrapText="1"/>
    </xf>
    <xf numFmtId="0" fontId="26" fillId="0" borderId="0" xfId="0" applyFont="1" applyAlignment="1" applyProtection="1">
      <alignment horizontal="left" vertical="top" wrapText="1"/>
    </xf>
    <xf numFmtId="0" fontId="27" fillId="35" borderId="18" xfId="50" applyFont="1" applyFill="1" applyBorder="1" applyAlignment="1" applyProtection="1">
      <alignment horizontal="center"/>
    </xf>
    <xf numFmtId="0" fontId="27" fillId="35" borderId="17" xfId="50" applyFont="1" applyFill="1" applyBorder="1" applyAlignment="1" applyProtection="1">
      <alignment horizontal="center"/>
    </xf>
    <xf numFmtId="164" fontId="26" fillId="0" borderId="12" xfId="0" applyNumberFormat="1" applyFont="1" applyBorder="1" applyAlignment="1">
      <alignment horizontal="center" vertical="center" wrapText="1"/>
    </xf>
    <xf numFmtId="0" fontId="27" fillId="0" borderId="0" xfId="41" applyFont="1" applyAlignment="1" applyProtection="1">
      <alignment horizontal="left"/>
    </xf>
    <xf numFmtId="0" fontId="26" fillId="0" borderId="0" xfId="41" applyFont="1" applyBorder="1" applyAlignment="1" applyProtection="1"/>
    <xf numFmtId="0" fontId="27" fillId="35" borderId="15" xfId="50" applyFont="1" applyFill="1" applyBorder="1" applyAlignment="1" applyProtection="1">
      <alignment horizontal="center"/>
      <protection hidden="1"/>
    </xf>
    <xf numFmtId="0" fontId="27" fillId="0" borderId="15" xfId="50" applyFont="1" applyFill="1" applyBorder="1" applyAlignment="1" applyProtection="1">
      <alignment horizontal="center"/>
      <protection hidden="1"/>
    </xf>
    <xf numFmtId="3" fontId="26" fillId="0" borderId="12" xfId="0" applyNumberFormat="1" applyFont="1" applyBorder="1" applyAlignment="1">
      <alignment horizontal="center" vertical="center" wrapText="1"/>
    </xf>
    <xf numFmtId="164" fontId="26" fillId="0" borderId="12" xfId="0" applyNumberFormat="1" applyFont="1" applyBorder="1" applyAlignment="1" applyProtection="1">
      <alignment horizontal="center" vertical="center" wrapText="1"/>
    </xf>
    <xf numFmtId="0" fontId="26" fillId="0" borderId="0" xfId="41" applyFont="1" applyBorder="1" applyAlignment="1" applyProtection="1">
      <alignment vertical="center"/>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2"/>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_SFR33_2009Tablesv2" xfId="35"/>
    <cellStyle name="Input" xfId="36" builtinId="20" customBuiltin="1"/>
    <cellStyle name="Linked Cell" xfId="37" builtinId="24" customBuiltin="1"/>
    <cellStyle name="Neutral" xfId="38" builtinId="28" customBuiltin="1"/>
    <cellStyle name="Normal" xfId="0" builtinId="0"/>
    <cellStyle name="Normal 2" xfId="49"/>
    <cellStyle name="Normal 2 2" xfId="50"/>
    <cellStyle name="Normal 2 3" xfId="53"/>
    <cellStyle name="Normal 3" xfId="51"/>
    <cellStyle name="Normal 3 2" xfId="54"/>
    <cellStyle name="Normal_GCSESFR_Jan05_skeletontabsv1.2" xfId="48"/>
    <cellStyle name="Normal_SFR04_fin_Table 4_pr" xfId="39"/>
    <cellStyle name="Normal_SfrOct00tabs2" xfId="40"/>
    <cellStyle name="Normal_Table02a_jv" xfId="41"/>
    <cellStyle name="Normal_table1_MN" xfId="47"/>
    <cellStyle name="Note" xfId="42" builtinId="10" customBuiltin="1"/>
    <cellStyle name="Output" xfId="43" builtinId="21" customBuiltin="1"/>
    <cellStyle name="Title" xfId="44" builtinId="15" customBuiltin="1"/>
    <cellStyle name="Total" xfId="45" builtinId="25" customBuiltin="1"/>
    <cellStyle name="Warning Text" xfId="46" builtinId="11" customBuiltin="1"/>
  </cellStyles>
  <dxfs count="65">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ill>
        <patternFill>
          <bgColor indexed="51"/>
        </patternFill>
      </fill>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3" formatCode="#,##0"/>
    </dxf>
  </dxfs>
  <tableStyles count="0" defaultTableStyle="TableStyleMedium2" defaultPivotStyle="PivotStyleLight16"/>
  <colors>
    <mruColors>
      <color rgb="FFCCFFCC"/>
      <color rgb="FF8AE4B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0</xdr:row>
      <xdr:rowOff>0</xdr:rowOff>
    </xdr:to>
    <xdr:sp macro="" textlink="">
      <xdr:nvSpPr>
        <xdr:cNvPr id="1026" name="Text Box 2"/>
        <xdr:cNvSpPr txBox="1">
          <a:spLocks noChangeArrowheads="1"/>
        </xdr:cNvSpPr>
      </xdr:nvSpPr>
      <xdr:spPr bwMode="auto">
        <a:xfrm>
          <a:off x="67437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8</xdr:col>
      <xdr:colOff>0</xdr:colOff>
      <xdr:row>0</xdr:row>
      <xdr:rowOff>0</xdr:rowOff>
    </xdr:from>
    <xdr:to>
      <xdr:col>8</xdr:col>
      <xdr:colOff>0</xdr:colOff>
      <xdr:row>0</xdr:row>
      <xdr:rowOff>0</xdr:rowOff>
    </xdr:to>
    <xdr:sp macro="" textlink="">
      <xdr:nvSpPr>
        <xdr:cNvPr id="1028" name="Text Box 4"/>
        <xdr:cNvSpPr txBox="1">
          <a:spLocks noChangeArrowheads="1"/>
        </xdr:cNvSpPr>
      </xdr:nvSpPr>
      <xdr:spPr bwMode="auto">
        <a:xfrm>
          <a:off x="67437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8</xdr:col>
      <xdr:colOff>0</xdr:colOff>
      <xdr:row>0</xdr:row>
      <xdr:rowOff>0</xdr:rowOff>
    </xdr:from>
    <xdr:to>
      <xdr:col>8</xdr:col>
      <xdr:colOff>0</xdr:colOff>
      <xdr:row>0</xdr:row>
      <xdr:rowOff>0</xdr:rowOff>
    </xdr:to>
    <xdr:sp macro="" textlink="">
      <xdr:nvSpPr>
        <xdr:cNvPr id="1030" name="Text Box 6"/>
        <xdr:cNvSpPr txBox="1">
          <a:spLocks noChangeArrowheads="1"/>
        </xdr:cNvSpPr>
      </xdr:nvSpPr>
      <xdr:spPr bwMode="auto">
        <a:xfrm>
          <a:off x="67437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3074" name="Text Box 2"/>
        <xdr:cNvSpPr txBox="1">
          <a:spLocks noChangeArrowheads="1"/>
        </xdr:cNvSpPr>
      </xdr:nvSpPr>
      <xdr:spPr bwMode="auto">
        <a:xfrm>
          <a:off x="244792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076" name="Text Box 4"/>
        <xdr:cNvSpPr txBox="1">
          <a:spLocks noChangeArrowheads="1"/>
        </xdr:cNvSpPr>
      </xdr:nvSpPr>
      <xdr:spPr bwMode="auto">
        <a:xfrm>
          <a:off x="244792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0</xdr:col>
      <xdr:colOff>38100</xdr:colOff>
      <xdr:row>0</xdr:row>
      <xdr:rowOff>0</xdr:rowOff>
    </xdr:from>
    <xdr:to>
      <xdr:col>0</xdr:col>
      <xdr:colOff>752475</xdr:colOff>
      <xdr:row>0</xdr:row>
      <xdr:rowOff>0</xdr:rowOff>
    </xdr:to>
    <xdr:sp macro="" textlink="">
      <xdr:nvSpPr>
        <xdr:cNvPr id="3077" name="Text Box 5"/>
        <xdr:cNvSpPr txBox="1">
          <a:spLocks noChangeArrowheads="1"/>
        </xdr:cNvSpPr>
      </xdr:nvSpPr>
      <xdr:spPr bwMode="auto">
        <a:xfrm>
          <a:off x="38100" y="0"/>
          <a:ext cx="714375"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078" name="Text Box 6"/>
        <xdr:cNvSpPr txBox="1">
          <a:spLocks noChangeArrowheads="1"/>
        </xdr:cNvSpPr>
      </xdr:nvSpPr>
      <xdr:spPr bwMode="auto">
        <a:xfrm>
          <a:off x="244792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0</xdr:col>
      <xdr:colOff>38100</xdr:colOff>
      <xdr:row>0</xdr:row>
      <xdr:rowOff>0</xdr:rowOff>
    </xdr:from>
    <xdr:to>
      <xdr:col>0</xdr:col>
      <xdr:colOff>752475</xdr:colOff>
      <xdr:row>0</xdr:row>
      <xdr:rowOff>0</xdr:rowOff>
    </xdr:to>
    <xdr:sp macro="" textlink="">
      <xdr:nvSpPr>
        <xdr:cNvPr id="3079" name="Text Box 7"/>
        <xdr:cNvSpPr txBox="1">
          <a:spLocks noChangeArrowheads="1"/>
        </xdr:cNvSpPr>
      </xdr:nvSpPr>
      <xdr:spPr bwMode="auto">
        <a:xfrm>
          <a:off x="38100" y="0"/>
          <a:ext cx="714375"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080" name="Text Box 8"/>
        <xdr:cNvSpPr txBox="1">
          <a:spLocks noChangeArrowheads="1"/>
        </xdr:cNvSpPr>
      </xdr:nvSpPr>
      <xdr:spPr bwMode="auto">
        <a:xfrm>
          <a:off x="244792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082" name="Text Box 10"/>
        <xdr:cNvSpPr txBox="1">
          <a:spLocks noChangeArrowheads="1"/>
        </xdr:cNvSpPr>
      </xdr:nvSpPr>
      <xdr:spPr bwMode="auto">
        <a:xfrm>
          <a:off x="244792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084" name="Text Box 12"/>
        <xdr:cNvSpPr txBox="1">
          <a:spLocks noChangeArrowheads="1"/>
        </xdr:cNvSpPr>
      </xdr:nvSpPr>
      <xdr:spPr bwMode="auto">
        <a:xfrm>
          <a:off x="2447925"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K22"/>
  <sheetViews>
    <sheetView showGridLines="0" tabSelected="1" workbookViewId="0">
      <selection sqref="A1:B1"/>
    </sheetView>
  </sheetViews>
  <sheetFormatPr defaultRowHeight="12.75" x14ac:dyDescent="0.2"/>
  <cols>
    <col min="1" max="1" width="9.7109375" style="49" customWidth="1"/>
    <col min="2" max="2" width="139.85546875" style="49" bestFit="1" customWidth="1"/>
    <col min="3" max="16384" width="9.140625" style="49"/>
  </cols>
  <sheetData>
    <row r="1" spans="1:11" x14ac:dyDescent="0.2">
      <c r="A1" s="675" t="s">
        <v>356</v>
      </c>
      <c r="B1" s="675"/>
      <c r="C1" s="140"/>
      <c r="D1"/>
      <c r="E1"/>
      <c r="F1"/>
    </row>
    <row r="2" spans="1:11" x14ac:dyDescent="0.2">
      <c r="A2" s="425"/>
      <c r="B2" s="425"/>
      <c r="C2" s="141"/>
      <c r="D2" s="141"/>
      <c r="E2" s="141"/>
    </row>
    <row r="3" spans="1:11" x14ac:dyDescent="0.2">
      <c r="A3" s="142" t="s">
        <v>70</v>
      </c>
      <c r="B3" s="425"/>
      <c r="C3" s="141"/>
      <c r="D3" s="141"/>
      <c r="E3" s="141"/>
    </row>
    <row r="4" spans="1:11" x14ac:dyDescent="0.2">
      <c r="A4" s="425"/>
      <c r="B4" s="425"/>
      <c r="C4" s="141"/>
      <c r="D4" s="141"/>
      <c r="E4" s="141"/>
    </row>
    <row r="5" spans="1:11" x14ac:dyDescent="0.2">
      <c r="A5" s="143" t="s">
        <v>71</v>
      </c>
      <c r="B5" s="426"/>
      <c r="C5" s="144"/>
      <c r="D5" s="144"/>
      <c r="E5" s="141"/>
    </row>
    <row r="6" spans="1:11" customFormat="1" x14ac:dyDescent="0.2">
      <c r="A6" s="145" t="s">
        <v>72</v>
      </c>
      <c r="B6" s="145" t="s">
        <v>351</v>
      </c>
      <c r="E6" s="140"/>
    </row>
    <row r="7" spans="1:11" customFormat="1" x14ac:dyDescent="0.2">
      <c r="A7" s="145" t="s">
        <v>73</v>
      </c>
      <c r="B7" s="145" t="s">
        <v>352</v>
      </c>
    </row>
    <row r="8" spans="1:11" customFormat="1" x14ac:dyDescent="0.2">
      <c r="A8" s="145" t="s">
        <v>74</v>
      </c>
      <c r="B8" s="145" t="s">
        <v>353</v>
      </c>
    </row>
    <row r="9" spans="1:11" customFormat="1" x14ac:dyDescent="0.2">
      <c r="A9" s="145" t="s">
        <v>75</v>
      </c>
      <c r="B9" s="145" t="s">
        <v>321</v>
      </c>
    </row>
    <row r="10" spans="1:11" customFormat="1" x14ac:dyDescent="0.2">
      <c r="A10" s="145" t="s">
        <v>76</v>
      </c>
      <c r="B10" s="145" t="s">
        <v>380</v>
      </c>
    </row>
    <row r="11" spans="1:11" customFormat="1" x14ac:dyDescent="0.2">
      <c r="A11" s="145" t="s">
        <v>79</v>
      </c>
      <c r="B11" s="145" t="s">
        <v>322</v>
      </c>
    </row>
    <row r="12" spans="1:11" customFormat="1" x14ac:dyDescent="0.2">
      <c r="A12" s="145" t="s">
        <v>81</v>
      </c>
      <c r="B12" s="145" t="s">
        <v>323</v>
      </c>
      <c r="C12" s="151"/>
      <c r="D12" s="151"/>
      <c r="E12" s="151"/>
      <c r="F12" s="151"/>
      <c r="G12" s="151"/>
      <c r="H12" s="151"/>
      <c r="I12" s="151"/>
      <c r="J12" s="151"/>
      <c r="K12" s="151"/>
    </row>
    <row r="13" spans="1:11" customFormat="1" x14ac:dyDescent="0.2">
      <c r="A13" s="145" t="s">
        <v>88</v>
      </c>
      <c r="B13" s="145" t="s">
        <v>547</v>
      </c>
    </row>
    <row r="14" spans="1:11" customFormat="1" x14ac:dyDescent="0.2">
      <c r="A14" s="145" t="s">
        <v>405</v>
      </c>
      <c r="B14" s="145" t="s">
        <v>546</v>
      </c>
    </row>
    <row r="15" spans="1:11" x14ac:dyDescent="0.2">
      <c r="A15" s="145" t="s">
        <v>84</v>
      </c>
      <c r="B15" s="145" t="s">
        <v>324</v>
      </c>
      <c r="C15" s="144"/>
      <c r="D15" s="144"/>
      <c r="E15" s="141"/>
    </row>
    <row r="16" spans="1:11" x14ac:dyDescent="0.2">
      <c r="A16" s="145" t="s">
        <v>83</v>
      </c>
      <c r="B16" s="145" t="s">
        <v>325</v>
      </c>
      <c r="C16" s="144"/>
      <c r="D16" s="144"/>
      <c r="E16" s="141"/>
    </row>
    <row r="17" spans="1:5" x14ac:dyDescent="0.2">
      <c r="A17" s="145" t="s">
        <v>455</v>
      </c>
      <c r="B17" s="145" t="s">
        <v>377</v>
      </c>
      <c r="C17" s="144"/>
      <c r="D17" s="144"/>
      <c r="E17" s="141"/>
    </row>
    <row r="18" spans="1:5" x14ac:dyDescent="0.2">
      <c r="A18" s="145" t="s">
        <v>85</v>
      </c>
      <c r="B18" s="145" t="s">
        <v>326</v>
      </c>
      <c r="C18" s="144"/>
      <c r="D18" s="144"/>
      <c r="E18" s="141"/>
    </row>
    <row r="19" spans="1:5" x14ac:dyDescent="0.2">
      <c r="A19" s="145" t="s">
        <v>87</v>
      </c>
      <c r="B19" s="145" t="s">
        <v>327</v>
      </c>
      <c r="C19" s="144"/>
      <c r="D19" s="144"/>
      <c r="E19" s="141"/>
    </row>
    <row r="20" spans="1:5" x14ac:dyDescent="0.2">
      <c r="A20" s="145" t="s">
        <v>86</v>
      </c>
      <c r="B20" s="145" t="s">
        <v>328</v>
      </c>
      <c r="C20" s="144"/>
      <c r="D20" s="144"/>
      <c r="E20" s="141"/>
    </row>
    <row r="21" spans="1:5" hidden="1" x14ac:dyDescent="0.2">
      <c r="A21" t="s">
        <v>354</v>
      </c>
      <c r="B21" t="s">
        <v>329</v>
      </c>
    </row>
    <row r="22" spans="1:5" hidden="1" x14ac:dyDescent="0.2">
      <c r="A22" t="s">
        <v>355</v>
      </c>
      <c r="B22" t="s">
        <v>330</v>
      </c>
    </row>
  </sheetData>
  <sheetProtection sheet="1" objects="1" scenarios="1"/>
  <mergeCells count="1">
    <mergeCell ref="A1:B1"/>
  </mergeCells>
  <phoneticPr fontId="26" type="noConversion"/>
  <hyperlinks>
    <hyperlink ref="A6:B6" location="'Table 1a'!A1" display="Table 1a"/>
    <hyperlink ref="A7:B7" location="'Table 1b'!A1" display="Table 1b"/>
    <hyperlink ref="A9:B9" location="'Table 1d'!A1" display="Table 1d"/>
    <hyperlink ref="A11:B11" location="'Table 3a'!O3" display="Table 3a"/>
    <hyperlink ref="A12:B12" location="'Table 3b'!O3" display="Table 3b"/>
    <hyperlink ref="A13:B13" location="'Table 3c'!A1" display="Table 3c"/>
    <hyperlink ref="A15:B15" location="'Table 4a'!E3" display="Table 4a"/>
    <hyperlink ref="A8:B8" location="'Table 1c'!A1" display="Table 1c"/>
    <hyperlink ref="A10" location="'Table 2'!C5" display="Table 2"/>
    <hyperlink ref="A10:B10" location="'Table 2'!C5" display="Table 2"/>
    <hyperlink ref="A11" location="'Table 3a'!O3" display="Table 3a"/>
    <hyperlink ref="A15" location="'Table 4a'!E3" display="Table 4a"/>
    <hyperlink ref="A14:B14" location="'Table 3d'!A1" display="Table 3d"/>
    <hyperlink ref="A16:B16" location="'Table 4b'!A1" display="Table 4b"/>
    <hyperlink ref="A17:B17" location="'Table 5a'!A1" display="Table 5a"/>
    <hyperlink ref="A18:B18" location="'Table 5b'!A1" display="Table 5b"/>
    <hyperlink ref="A19:B19" location="'Table 6a'!A1" display="Table 6a"/>
    <hyperlink ref="A20:B20" location="'Table 6b'!A1" display="Table 6b"/>
  </hyperlink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5"/>
  <sheetViews>
    <sheetView zoomScale="85" zoomScaleNormal="85" workbookViewId="0">
      <selection activeCell="D15" sqref="D15"/>
    </sheetView>
  </sheetViews>
  <sheetFormatPr defaultRowHeight="12" x14ac:dyDescent="0.2"/>
  <cols>
    <col min="1" max="1" width="38" style="201" customWidth="1"/>
    <col min="2" max="2" width="10.7109375" style="201" customWidth="1"/>
    <col min="3" max="12" width="9.28515625" style="201" bestFit="1" customWidth="1"/>
    <col min="13" max="13" width="10.140625" style="201" customWidth="1"/>
    <col min="14" max="14" width="10.42578125" style="201" customWidth="1"/>
    <col min="15" max="26" width="9.28515625" style="201" bestFit="1" customWidth="1"/>
    <col min="27" max="28" width="10" style="201" bestFit="1" customWidth="1"/>
    <col min="29" max="40" width="9.28515625" style="201" bestFit="1" customWidth="1"/>
    <col min="41" max="42" width="10" style="201" bestFit="1" customWidth="1"/>
    <col min="43" max="44" width="9.28515625" style="201" bestFit="1" customWidth="1"/>
    <col min="45" max="45" width="9.7109375" style="201" bestFit="1" customWidth="1"/>
    <col min="46" max="47" width="9.28515625" style="201" bestFit="1" customWidth="1"/>
    <col min="48" max="16384" width="9.140625" style="201"/>
  </cols>
  <sheetData>
    <row r="1" spans="1:47" ht="12.75" x14ac:dyDescent="0.2">
      <c r="A1" s="495" t="s">
        <v>331</v>
      </c>
    </row>
    <row r="3" spans="1:47" x14ac:dyDescent="0.2">
      <c r="A3" s="201">
        <v>1</v>
      </c>
      <c r="B3" s="201">
        <f t="shared" ref="B3:AT3" si="0">A3+1</f>
        <v>2</v>
      </c>
      <c r="C3" s="201">
        <f t="shared" si="0"/>
        <v>3</v>
      </c>
      <c r="D3" s="201">
        <f t="shared" si="0"/>
        <v>4</v>
      </c>
      <c r="E3" s="201">
        <f t="shared" si="0"/>
        <v>5</v>
      </c>
      <c r="F3" s="201">
        <f t="shared" si="0"/>
        <v>6</v>
      </c>
      <c r="G3" s="201">
        <f t="shared" si="0"/>
        <v>7</v>
      </c>
      <c r="H3" s="201">
        <f t="shared" si="0"/>
        <v>8</v>
      </c>
      <c r="I3" s="201">
        <f t="shared" si="0"/>
        <v>9</v>
      </c>
      <c r="J3" s="201">
        <f t="shared" si="0"/>
        <v>10</v>
      </c>
      <c r="K3" s="201">
        <f t="shared" si="0"/>
        <v>11</v>
      </c>
      <c r="L3" s="201">
        <f t="shared" si="0"/>
        <v>12</v>
      </c>
      <c r="M3" s="201">
        <f t="shared" si="0"/>
        <v>13</v>
      </c>
      <c r="N3" s="201">
        <f t="shared" si="0"/>
        <v>14</v>
      </c>
      <c r="O3" s="201">
        <f t="shared" si="0"/>
        <v>15</v>
      </c>
      <c r="P3" s="201">
        <f t="shared" si="0"/>
        <v>16</v>
      </c>
      <c r="Q3" s="201">
        <f t="shared" si="0"/>
        <v>17</v>
      </c>
      <c r="R3" s="201">
        <f t="shared" si="0"/>
        <v>18</v>
      </c>
      <c r="S3" s="201">
        <f t="shared" si="0"/>
        <v>19</v>
      </c>
      <c r="T3" s="201">
        <f t="shared" si="0"/>
        <v>20</v>
      </c>
      <c r="U3" s="201">
        <f t="shared" si="0"/>
        <v>21</v>
      </c>
      <c r="V3" s="201">
        <f t="shared" si="0"/>
        <v>22</v>
      </c>
      <c r="W3" s="201">
        <f t="shared" si="0"/>
        <v>23</v>
      </c>
      <c r="X3" s="201">
        <f t="shared" si="0"/>
        <v>24</v>
      </c>
      <c r="Y3" s="201">
        <f t="shared" si="0"/>
        <v>25</v>
      </c>
      <c r="Z3" s="201">
        <f t="shared" si="0"/>
        <v>26</v>
      </c>
      <c r="AA3" s="201">
        <f t="shared" si="0"/>
        <v>27</v>
      </c>
      <c r="AB3" s="201">
        <f t="shared" si="0"/>
        <v>28</v>
      </c>
      <c r="AC3" s="201">
        <f t="shared" si="0"/>
        <v>29</v>
      </c>
      <c r="AD3" s="201">
        <f t="shared" si="0"/>
        <v>30</v>
      </c>
      <c r="AE3" s="201">
        <f t="shared" si="0"/>
        <v>31</v>
      </c>
      <c r="AF3" s="201">
        <f t="shared" si="0"/>
        <v>32</v>
      </c>
      <c r="AG3" s="201">
        <f t="shared" si="0"/>
        <v>33</v>
      </c>
      <c r="AH3" s="201">
        <f t="shared" si="0"/>
        <v>34</v>
      </c>
      <c r="AI3" s="201">
        <f t="shared" si="0"/>
        <v>35</v>
      </c>
      <c r="AJ3" s="201">
        <f t="shared" si="0"/>
        <v>36</v>
      </c>
      <c r="AK3" s="201">
        <f t="shared" si="0"/>
        <v>37</v>
      </c>
      <c r="AL3" s="201">
        <f t="shared" si="0"/>
        <v>38</v>
      </c>
      <c r="AM3" s="201">
        <f t="shared" si="0"/>
        <v>39</v>
      </c>
      <c r="AN3" s="201">
        <f t="shared" si="0"/>
        <v>40</v>
      </c>
      <c r="AO3" s="201">
        <f t="shared" si="0"/>
        <v>41</v>
      </c>
      <c r="AP3" s="201">
        <f t="shared" si="0"/>
        <v>42</v>
      </c>
      <c r="AQ3" s="201">
        <f t="shared" si="0"/>
        <v>43</v>
      </c>
      <c r="AR3" s="201">
        <f t="shared" si="0"/>
        <v>44</v>
      </c>
      <c r="AS3" s="201">
        <f t="shared" si="0"/>
        <v>45</v>
      </c>
      <c r="AT3" s="201">
        <f t="shared" si="0"/>
        <v>46</v>
      </c>
      <c r="AU3" s="201">
        <v>47</v>
      </c>
    </row>
    <row r="4" spans="1:47" x14ac:dyDescent="0.2">
      <c r="A4" s="201" t="s">
        <v>170</v>
      </c>
    </row>
    <row r="5" spans="1:47" x14ac:dyDescent="0.2">
      <c r="A5" s="203">
        <v>0</v>
      </c>
      <c r="B5" s="203">
        <f t="shared" ref="B5:L5" si="1">A5+1</f>
        <v>1</v>
      </c>
      <c r="C5" s="203">
        <f t="shared" si="1"/>
        <v>2</v>
      </c>
      <c r="D5" s="203">
        <f t="shared" si="1"/>
        <v>3</v>
      </c>
      <c r="E5" s="203">
        <f t="shared" si="1"/>
        <v>4</v>
      </c>
      <c r="F5" s="203">
        <f t="shared" si="1"/>
        <v>5</v>
      </c>
      <c r="G5" s="203">
        <f t="shared" si="1"/>
        <v>6</v>
      </c>
      <c r="H5" s="203">
        <f t="shared" si="1"/>
        <v>7</v>
      </c>
      <c r="I5" s="203">
        <f t="shared" si="1"/>
        <v>8</v>
      </c>
      <c r="J5" s="203">
        <f t="shared" si="1"/>
        <v>9</v>
      </c>
      <c r="K5" s="203">
        <f t="shared" si="1"/>
        <v>10</v>
      </c>
      <c r="L5" s="203">
        <f t="shared" si="1"/>
        <v>11</v>
      </c>
      <c r="M5" s="203">
        <f t="shared" ref="M5" si="2">L5+1</f>
        <v>12</v>
      </c>
      <c r="N5" s="203">
        <f t="shared" ref="N5" si="3">M5+1</f>
        <v>13</v>
      </c>
      <c r="O5" s="203">
        <f t="shared" ref="O5" si="4">N5+1</f>
        <v>14</v>
      </c>
      <c r="P5" s="203">
        <f t="shared" ref="P5" si="5">O5+1</f>
        <v>15</v>
      </c>
    </row>
    <row r="6" spans="1:47" x14ac:dyDescent="0.2">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40"/>
      <c r="AT6" s="240"/>
      <c r="AU6" s="240"/>
    </row>
    <row r="7" spans="1:47" ht="12.75" x14ac:dyDescent="0.2">
      <c r="A7" s="536" t="s">
        <v>357</v>
      </c>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40"/>
      <c r="AT7" s="240"/>
      <c r="AU7" s="240"/>
    </row>
    <row r="8" spans="1:47" x14ac:dyDescent="0.2">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40"/>
      <c r="AT8" s="240"/>
      <c r="AU8" s="240"/>
    </row>
    <row r="9" spans="1:47" ht="13.5" x14ac:dyDescent="0.2">
      <c r="A9" s="555" t="s">
        <v>173</v>
      </c>
      <c r="B9" s="556">
        <v>3037</v>
      </c>
      <c r="C9" s="557">
        <v>97.9</v>
      </c>
      <c r="D9" s="557">
        <v>75.5</v>
      </c>
      <c r="E9" s="557">
        <v>56.2</v>
      </c>
      <c r="F9" s="557">
        <v>96.8</v>
      </c>
      <c r="G9" s="557">
        <v>93.7</v>
      </c>
      <c r="H9" s="557">
        <v>99.7</v>
      </c>
      <c r="I9" s="557">
        <v>95.8</v>
      </c>
      <c r="J9" s="557">
        <v>99.7</v>
      </c>
      <c r="K9" s="557">
        <v>35.4</v>
      </c>
      <c r="L9" s="557">
        <v>19.899999999999999</v>
      </c>
      <c r="M9" s="557">
        <v>329.5</v>
      </c>
      <c r="N9" s="557">
        <v>428.4</v>
      </c>
      <c r="O9" s="557">
        <v>97.4</v>
      </c>
      <c r="P9" s="557">
        <v>57.8</v>
      </c>
      <c r="Q9" s="557">
        <v>98.4</v>
      </c>
      <c r="R9" s="557">
        <v>83</v>
      </c>
      <c r="S9" s="557">
        <v>65.3</v>
      </c>
      <c r="T9" s="557">
        <v>97.7</v>
      </c>
      <c r="U9" s="557">
        <v>94.8</v>
      </c>
      <c r="V9" s="557">
        <v>99.8</v>
      </c>
      <c r="W9" s="557">
        <v>97.4</v>
      </c>
      <c r="X9" s="557">
        <v>99.7</v>
      </c>
      <c r="Y9" s="557">
        <v>43.8</v>
      </c>
      <c r="Z9" s="557">
        <v>29.4</v>
      </c>
      <c r="AA9" s="557">
        <v>349.9</v>
      </c>
      <c r="AB9" s="557">
        <v>463.6</v>
      </c>
      <c r="AC9" s="557">
        <v>98.1</v>
      </c>
      <c r="AD9" s="557">
        <v>66.2</v>
      </c>
      <c r="AE9" s="557">
        <v>98.2</v>
      </c>
      <c r="AF9" s="557">
        <v>79.2</v>
      </c>
      <c r="AG9" s="557">
        <v>60.7</v>
      </c>
      <c r="AH9" s="557">
        <v>97.2</v>
      </c>
      <c r="AI9" s="557">
        <v>94.2</v>
      </c>
      <c r="AJ9" s="557">
        <v>99.8</v>
      </c>
      <c r="AK9" s="557">
        <v>96.6</v>
      </c>
      <c r="AL9" s="557">
        <v>99.7</v>
      </c>
      <c r="AM9" s="557">
        <v>39.5</v>
      </c>
      <c r="AN9" s="557">
        <v>24.6</v>
      </c>
      <c r="AO9" s="557">
        <v>339.6</v>
      </c>
      <c r="AP9" s="557">
        <v>445.8</v>
      </c>
      <c r="AQ9" s="557">
        <v>97.7</v>
      </c>
      <c r="AR9" s="557">
        <v>61.9</v>
      </c>
      <c r="AS9" s="241"/>
      <c r="AT9" s="241"/>
      <c r="AU9" s="241"/>
    </row>
    <row r="10" spans="1:47" ht="25.5" x14ac:dyDescent="0.2">
      <c r="A10" s="558" t="s">
        <v>174</v>
      </c>
      <c r="B10" s="556">
        <v>1363</v>
      </c>
      <c r="C10" s="557">
        <v>97.8</v>
      </c>
      <c r="D10" s="557">
        <v>72.8</v>
      </c>
      <c r="E10" s="557">
        <v>53.5</v>
      </c>
      <c r="F10" s="557">
        <v>96.5</v>
      </c>
      <c r="G10" s="557">
        <v>93.3</v>
      </c>
      <c r="H10" s="557">
        <v>99.7</v>
      </c>
      <c r="I10" s="557">
        <v>95.3</v>
      </c>
      <c r="J10" s="557">
        <v>99.7</v>
      </c>
      <c r="K10" s="557">
        <v>32.799999999999997</v>
      </c>
      <c r="L10" s="557">
        <v>17.600000000000001</v>
      </c>
      <c r="M10" s="557">
        <v>323.60000000000002</v>
      </c>
      <c r="N10" s="557">
        <v>414.9</v>
      </c>
      <c r="O10" s="557">
        <v>97.3</v>
      </c>
      <c r="P10" s="557">
        <v>55.2</v>
      </c>
      <c r="Q10" s="557">
        <v>98.3</v>
      </c>
      <c r="R10" s="557">
        <v>81.2</v>
      </c>
      <c r="S10" s="557">
        <v>63</v>
      </c>
      <c r="T10" s="557">
        <v>97.6</v>
      </c>
      <c r="U10" s="557">
        <v>94.4</v>
      </c>
      <c r="V10" s="557">
        <v>99.8</v>
      </c>
      <c r="W10" s="557">
        <v>97</v>
      </c>
      <c r="X10" s="557">
        <v>99.7</v>
      </c>
      <c r="Y10" s="557">
        <v>41.8</v>
      </c>
      <c r="Z10" s="557">
        <v>27.2</v>
      </c>
      <c r="AA10" s="557">
        <v>345.2</v>
      </c>
      <c r="AB10" s="557">
        <v>452.2</v>
      </c>
      <c r="AC10" s="557">
        <v>98</v>
      </c>
      <c r="AD10" s="557">
        <v>64</v>
      </c>
      <c r="AE10" s="557">
        <v>98.1</v>
      </c>
      <c r="AF10" s="557">
        <v>76.900000000000006</v>
      </c>
      <c r="AG10" s="557">
        <v>58.2</v>
      </c>
      <c r="AH10" s="557">
        <v>97</v>
      </c>
      <c r="AI10" s="557">
        <v>93.8</v>
      </c>
      <c r="AJ10" s="557">
        <v>99.7</v>
      </c>
      <c r="AK10" s="557">
        <v>96.2</v>
      </c>
      <c r="AL10" s="557">
        <v>99.7</v>
      </c>
      <c r="AM10" s="557">
        <v>37.299999999999997</v>
      </c>
      <c r="AN10" s="557">
        <v>22.4</v>
      </c>
      <c r="AO10" s="557">
        <v>334.3</v>
      </c>
      <c r="AP10" s="557">
        <v>433.3</v>
      </c>
      <c r="AQ10" s="557">
        <v>97.6</v>
      </c>
      <c r="AR10" s="557">
        <v>59.6</v>
      </c>
      <c r="AS10" s="241"/>
      <c r="AT10" s="241"/>
      <c r="AU10" s="241"/>
    </row>
    <row r="11" spans="1:47" ht="13.5" x14ac:dyDescent="0.2">
      <c r="A11" s="559" t="s">
        <v>175</v>
      </c>
      <c r="B11" s="556">
        <v>1671</v>
      </c>
      <c r="C11" s="557">
        <v>98</v>
      </c>
      <c r="D11" s="557">
        <v>77.599999999999994</v>
      </c>
      <c r="E11" s="557">
        <v>58.2</v>
      </c>
      <c r="F11" s="557">
        <v>97</v>
      </c>
      <c r="G11" s="557">
        <v>94</v>
      </c>
      <c r="H11" s="557">
        <v>99.8</v>
      </c>
      <c r="I11" s="557">
        <v>96.2</v>
      </c>
      <c r="J11" s="557">
        <v>99.7</v>
      </c>
      <c r="K11" s="557">
        <v>37.299999999999997</v>
      </c>
      <c r="L11" s="557">
        <v>21.6</v>
      </c>
      <c r="M11" s="557">
        <v>334.2</v>
      </c>
      <c r="N11" s="557">
        <v>438.9</v>
      </c>
      <c r="O11" s="557">
        <v>97.6</v>
      </c>
      <c r="P11" s="557">
        <v>59.8</v>
      </c>
      <c r="Q11" s="557">
        <v>98.5</v>
      </c>
      <c r="R11" s="557">
        <v>84.4</v>
      </c>
      <c r="S11" s="557">
        <v>67.099999999999994</v>
      </c>
      <c r="T11" s="557">
        <v>97.8</v>
      </c>
      <c r="U11" s="557">
        <v>95</v>
      </c>
      <c r="V11" s="557">
        <v>99.8</v>
      </c>
      <c r="W11" s="557">
        <v>97.6</v>
      </c>
      <c r="X11" s="557">
        <v>99.8</v>
      </c>
      <c r="Y11" s="557">
        <v>45.3</v>
      </c>
      <c r="Z11" s="557">
        <v>31.1</v>
      </c>
      <c r="AA11" s="557">
        <v>353.6</v>
      </c>
      <c r="AB11" s="557">
        <v>472.5</v>
      </c>
      <c r="AC11" s="557">
        <v>98.1</v>
      </c>
      <c r="AD11" s="557">
        <v>67.900000000000006</v>
      </c>
      <c r="AE11" s="557">
        <v>98.3</v>
      </c>
      <c r="AF11" s="557">
        <v>81</v>
      </c>
      <c r="AG11" s="557">
        <v>62.6</v>
      </c>
      <c r="AH11" s="557">
        <v>97.4</v>
      </c>
      <c r="AI11" s="557">
        <v>94.5</v>
      </c>
      <c r="AJ11" s="557">
        <v>99.8</v>
      </c>
      <c r="AK11" s="557">
        <v>96.9</v>
      </c>
      <c r="AL11" s="557">
        <v>99.7</v>
      </c>
      <c r="AM11" s="557">
        <v>41.3</v>
      </c>
      <c r="AN11" s="557">
        <v>26.3</v>
      </c>
      <c r="AO11" s="557">
        <v>343.8</v>
      </c>
      <c r="AP11" s="557">
        <v>455.5</v>
      </c>
      <c r="AQ11" s="557">
        <v>97.8</v>
      </c>
      <c r="AR11" s="557">
        <v>63.8</v>
      </c>
      <c r="AS11" s="241"/>
      <c r="AT11" s="241"/>
      <c r="AU11" s="241"/>
    </row>
    <row r="12" spans="1:47" ht="13.5" x14ac:dyDescent="0.2">
      <c r="A12" s="560" t="s">
        <v>176</v>
      </c>
      <c r="B12" s="556">
        <v>440</v>
      </c>
      <c r="C12" s="557">
        <v>96.7</v>
      </c>
      <c r="D12" s="557">
        <v>72.400000000000006</v>
      </c>
      <c r="E12" s="557">
        <v>46.1</v>
      </c>
      <c r="F12" s="557">
        <v>94.8</v>
      </c>
      <c r="G12" s="557">
        <v>89.7</v>
      </c>
      <c r="H12" s="557">
        <v>99.6</v>
      </c>
      <c r="I12" s="557">
        <v>95.2</v>
      </c>
      <c r="J12" s="557">
        <v>99.3</v>
      </c>
      <c r="K12" s="557">
        <v>24.7</v>
      </c>
      <c r="L12" s="557">
        <v>10.3</v>
      </c>
      <c r="M12" s="557">
        <v>312.7</v>
      </c>
      <c r="N12" s="557">
        <v>408.4</v>
      </c>
      <c r="O12" s="557">
        <v>96.2</v>
      </c>
      <c r="P12" s="557">
        <v>47.9</v>
      </c>
      <c r="Q12" s="557">
        <v>97.5</v>
      </c>
      <c r="R12" s="557">
        <v>79.400000000000006</v>
      </c>
      <c r="S12" s="557">
        <v>53.2</v>
      </c>
      <c r="T12" s="557">
        <v>96.1</v>
      </c>
      <c r="U12" s="557">
        <v>90.9</v>
      </c>
      <c r="V12" s="557">
        <v>99.7</v>
      </c>
      <c r="W12" s="557">
        <v>96.7</v>
      </c>
      <c r="X12" s="557">
        <v>99.5</v>
      </c>
      <c r="Y12" s="557">
        <v>29.6</v>
      </c>
      <c r="Z12" s="557">
        <v>15.7</v>
      </c>
      <c r="AA12" s="557">
        <v>332.6</v>
      </c>
      <c r="AB12" s="557">
        <v>443.6</v>
      </c>
      <c r="AC12" s="557">
        <v>97</v>
      </c>
      <c r="AD12" s="557">
        <v>54.3</v>
      </c>
      <c r="AE12" s="557">
        <v>97</v>
      </c>
      <c r="AF12" s="557">
        <v>75.8</v>
      </c>
      <c r="AG12" s="557">
        <v>49.6</v>
      </c>
      <c r="AH12" s="557">
        <v>95.4</v>
      </c>
      <c r="AI12" s="557">
        <v>90.3</v>
      </c>
      <c r="AJ12" s="557">
        <v>99.6</v>
      </c>
      <c r="AK12" s="557">
        <v>95.9</v>
      </c>
      <c r="AL12" s="557">
        <v>99.4</v>
      </c>
      <c r="AM12" s="557">
        <v>27.1</v>
      </c>
      <c r="AN12" s="557">
        <v>12.9</v>
      </c>
      <c r="AO12" s="557">
        <v>322.3</v>
      </c>
      <c r="AP12" s="557">
        <v>425.4</v>
      </c>
      <c r="AQ12" s="557">
        <v>96.6</v>
      </c>
      <c r="AR12" s="557">
        <v>51</v>
      </c>
      <c r="AS12" s="241"/>
      <c r="AT12" s="241"/>
      <c r="AU12" s="241"/>
    </row>
    <row r="13" spans="1:47" ht="13.5" x14ac:dyDescent="0.2">
      <c r="A13" s="560" t="s">
        <v>177</v>
      </c>
      <c r="B13" s="556">
        <v>1201</v>
      </c>
      <c r="C13" s="557">
        <v>98.5</v>
      </c>
      <c r="D13" s="557">
        <v>79.3</v>
      </c>
      <c r="E13" s="557">
        <v>62.1</v>
      </c>
      <c r="F13" s="557">
        <v>97.7</v>
      </c>
      <c r="G13" s="557">
        <v>95.4</v>
      </c>
      <c r="H13" s="557">
        <v>99.8</v>
      </c>
      <c r="I13" s="557">
        <v>96.6</v>
      </c>
      <c r="J13" s="557">
        <v>99.8</v>
      </c>
      <c r="K13" s="557">
        <v>41.4</v>
      </c>
      <c r="L13" s="557">
        <v>25.2</v>
      </c>
      <c r="M13" s="557">
        <v>341.1</v>
      </c>
      <c r="N13" s="557">
        <v>448.9</v>
      </c>
      <c r="O13" s="557">
        <v>98</v>
      </c>
      <c r="P13" s="557">
        <v>63.6</v>
      </c>
      <c r="Q13" s="557">
        <v>98.8</v>
      </c>
      <c r="R13" s="557">
        <v>86</v>
      </c>
      <c r="S13" s="557">
        <v>71.2</v>
      </c>
      <c r="T13" s="557">
        <v>98.3</v>
      </c>
      <c r="U13" s="557">
        <v>96.3</v>
      </c>
      <c r="V13" s="557">
        <v>99.9</v>
      </c>
      <c r="W13" s="557">
        <v>97.9</v>
      </c>
      <c r="X13" s="557">
        <v>99.8</v>
      </c>
      <c r="Y13" s="557">
        <v>50</v>
      </c>
      <c r="Z13" s="557">
        <v>35.700000000000003</v>
      </c>
      <c r="AA13" s="557">
        <v>360.1</v>
      </c>
      <c r="AB13" s="557">
        <v>481.6</v>
      </c>
      <c r="AC13" s="557">
        <v>98.5</v>
      </c>
      <c r="AD13" s="557">
        <v>72.099999999999994</v>
      </c>
      <c r="AE13" s="557">
        <v>98.7</v>
      </c>
      <c r="AF13" s="557">
        <v>82.7</v>
      </c>
      <c r="AG13" s="557">
        <v>66.7</v>
      </c>
      <c r="AH13" s="557">
        <v>98</v>
      </c>
      <c r="AI13" s="557">
        <v>95.8</v>
      </c>
      <c r="AJ13" s="557">
        <v>99.8</v>
      </c>
      <c r="AK13" s="557">
        <v>97.3</v>
      </c>
      <c r="AL13" s="557">
        <v>99.8</v>
      </c>
      <c r="AM13" s="557">
        <v>45.7</v>
      </c>
      <c r="AN13" s="557">
        <v>30.5</v>
      </c>
      <c r="AO13" s="557">
        <v>350.5</v>
      </c>
      <c r="AP13" s="557">
        <v>465.1</v>
      </c>
      <c r="AQ13" s="557">
        <v>98.3</v>
      </c>
      <c r="AR13" s="557">
        <v>67.8</v>
      </c>
      <c r="AS13" s="241"/>
      <c r="AT13" s="241"/>
      <c r="AU13" s="241"/>
    </row>
    <row r="14" spans="1:47" ht="13.5" x14ac:dyDescent="0.2">
      <c r="A14" s="561" t="s">
        <v>385</v>
      </c>
      <c r="B14" s="556">
        <v>9</v>
      </c>
      <c r="C14" s="557">
        <v>98.6</v>
      </c>
      <c r="D14" s="557">
        <v>73.5</v>
      </c>
      <c r="E14" s="557">
        <v>55.8</v>
      </c>
      <c r="F14" s="557">
        <v>98.1</v>
      </c>
      <c r="G14" s="557">
        <v>95.6</v>
      </c>
      <c r="H14" s="557">
        <v>99.7</v>
      </c>
      <c r="I14" s="557">
        <v>95.3</v>
      </c>
      <c r="J14" s="557">
        <v>99.4</v>
      </c>
      <c r="K14" s="557">
        <v>28.5</v>
      </c>
      <c r="L14" s="557">
        <v>18.2</v>
      </c>
      <c r="M14" s="557">
        <v>335.3</v>
      </c>
      <c r="N14" s="557">
        <v>393.6</v>
      </c>
      <c r="O14" s="557">
        <v>98.1</v>
      </c>
      <c r="P14" s="557">
        <v>57.5</v>
      </c>
      <c r="Q14" s="557">
        <v>99</v>
      </c>
      <c r="R14" s="557">
        <v>77.5</v>
      </c>
      <c r="S14" s="557">
        <v>61.8</v>
      </c>
      <c r="T14" s="557">
        <v>97.9</v>
      </c>
      <c r="U14" s="557">
        <v>97.9</v>
      </c>
      <c r="V14" s="557">
        <v>100</v>
      </c>
      <c r="W14" s="557">
        <v>95.8</v>
      </c>
      <c r="X14" s="557">
        <v>100</v>
      </c>
      <c r="Y14" s="557">
        <v>58.1</v>
      </c>
      <c r="Z14" s="557">
        <v>36.1</v>
      </c>
      <c r="AA14" s="557">
        <v>345</v>
      </c>
      <c r="AB14" s="557">
        <v>421.3</v>
      </c>
      <c r="AC14" s="557">
        <v>99</v>
      </c>
      <c r="AD14" s="557">
        <v>62.3</v>
      </c>
      <c r="AE14" s="557">
        <v>98.7</v>
      </c>
      <c r="AF14" s="557">
        <v>74.900000000000006</v>
      </c>
      <c r="AG14" s="557">
        <v>57.9</v>
      </c>
      <c r="AH14" s="557">
        <v>98</v>
      </c>
      <c r="AI14" s="557">
        <v>96.4</v>
      </c>
      <c r="AJ14" s="557">
        <v>99.8</v>
      </c>
      <c r="AK14" s="557">
        <v>95.5</v>
      </c>
      <c r="AL14" s="557">
        <v>99.6</v>
      </c>
      <c r="AM14" s="557">
        <v>38.700000000000003</v>
      </c>
      <c r="AN14" s="557">
        <v>24.4</v>
      </c>
      <c r="AO14" s="557">
        <v>338.7</v>
      </c>
      <c r="AP14" s="557">
        <v>403.2</v>
      </c>
      <c r="AQ14" s="557">
        <v>98.4</v>
      </c>
      <c r="AR14" s="557">
        <v>59.1</v>
      </c>
      <c r="AS14" s="241"/>
      <c r="AT14" s="241"/>
      <c r="AU14" s="241"/>
    </row>
    <row r="15" spans="1:47" ht="13.5" x14ac:dyDescent="0.2">
      <c r="A15" s="561" t="s">
        <v>383</v>
      </c>
      <c r="B15" s="556">
        <v>7</v>
      </c>
      <c r="C15" s="557">
        <v>96.9</v>
      </c>
      <c r="D15" s="557">
        <v>82.3</v>
      </c>
      <c r="E15" s="557">
        <v>53.1</v>
      </c>
      <c r="F15" s="557">
        <v>96</v>
      </c>
      <c r="G15" s="557">
        <v>96</v>
      </c>
      <c r="H15" s="557">
        <v>99.6</v>
      </c>
      <c r="I15" s="557">
        <v>94.7</v>
      </c>
      <c r="J15" s="557">
        <v>99.6</v>
      </c>
      <c r="K15" s="557">
        <v>5.8</v>
      </c>
      <c r="L15" s="557">
        <v>1.8</v>
      </c>
      <c r="M15" s="557">
        <v>323.39999999999998</v>
      </c>
      <c r="N15" s="557">
        <v>487.1</v>
      </c>
      <c r="O15" s="557">
        <v>98.7</v>
      </c>
      <c r="P15" s="557">
        <v>55.8</v>
      </c>
      <c r="Q15" s="557">
        <v>92.2</v>
      </c>
      <c r="R15" s="557">
        <v>43.8</v>
      </c>
      <c r="S15" s="557">
        <v>37.5</v>
      </c>
      <c r="T15" s="557">
        <v>87.5</v>
      </c>
      <c r="U15" s="557">
        <v>85.9</v>
      </c>
      <c r="V15" s="557">
        <v>95.3</v>
      </c>
      <c r="W15" s="557">
        <v>73.400000000000006</v>
      </c>
      <c r="X15" s="557">
        <v>93.8</v>
      </c>
      <c r="Y15" s="557">
        <v>23.4</v>
      </c>
      <c r="Z15" s="557">
        <v>7.8</v>
      </c>
      <c r="AA15" s="557">
        <v>249.3</v>
      </c>
      <c r="AB15" s="557">
        <v>308.5</v>
      </c>
      <c r="AC15" s="557">
        <v>89.1</v>
      </c>
      <c r="AD15" s="557">
        <v>42.2</v>
      </c>
      <c r="AE15" s="557">
        <v>95.9</v>
      </c>
      <c r="AF15" s="557">
        <v>73.8</v>
      </c>
      <c r="AG15" s="557">
        <v>49.7</v>
      </c>
      <c r="AH15" s="557">
        <v>94.1</v>
      </c>
      <c r="AI15" s="557">
        <v>93.8</v>
      </c>
      <c r="AJ15" s="557">
        <v>98.6</v>
      </c>
      <c r="AK15" s="557">
        <v>90</v>
      </c>
      <c r="AL15" s="557">
        <v>98.3</v>
      </c>
      <c r="AM15" s="557">
        <v>9.6999999999999993</v>
      </c>
      <c r="AN15" s="557">
        <v>3.1</v>
      </c>
      <c r="AO15" s="557">
        <v>307</v>
      </c>
      <c r="AP15" s="557">
        <v>447.7</v>
      </c>
      <c r="AQ15" s="557">
        <v>96.6</v>
      </c>
      <c r="AR15" s="557">
        <v>52.8</v>
      </c>
      <c r="AS15" s="241"/>
      <c r="AT15" s="241"/>
      <c r="AU15" s="241"/>
    </row>
    <row r="16" spans="1:47" ht="13.5" x14ac:dyDescent="0.2">
      <c r="A16" s="561" t="s">
        <v>384</v>
      </c>
      <c r="B16" s="556">
        <v>14</v>
      </c>
      <c r="C16" s="557">
        <v>89.1</v>
      </c>
      <c r="D16" s="557">
        <v>46.6</v>
      </c>
      <c r="E16" s="557">
        <v>17</v>
      </c>
      <c r="F16" s="557">
        <v>82.3</v>
      </c>
      <c r="G16" s="557">
        <v>77.599999999999994</v>
      </c>
      <c r="H16" s="557">
        <v>98.3</v>
      </c>
      <c r="I16" s="557">
        <v>78.900000000000006</v>
      </c>
      <c r="J16" s="557">
        <v>98</v>
      </c>
      <c r="K16" s="557">
        <v>6.5</v>
      </c>
      <c r="L16" s="557">
        <v>2.7</v>
      </c>
      <c r="M16" s="557">
        <v>245</v>
      </c>
      <c r="N16" s="557">
        <v>277.8</v>
      </c>
      <c r="O16" s="557">
        <v>91.5</v>
      </c>
      <c r="P16" s="557">
        <v>20.100000000000001</v>
      </c>
      <c r="Q16" s="557">
        <v>84.8</v>
      </c>
      <c r="R16" s="557">
        <v>56.1</v>
      </c>
      <c r="S16" s="557">
        <v>27.4</v>
      </c>
      <c r="T16" s="557">
        <v>81</v>
      </c>
      <c r="U16" s="557">
        <v>79.3</v>
      </c>
      <c r="V16" s="557">
        <v>97.9</v>
      </c>
      <c r="W16" s="557">
        <v>82.7</v>
      </c>
      <c r="X16" s="557">
        <v>97.5</v>
      </c>
      <c r="Y16" s="557">
        <v>15.6</v>
      </c>
      <c r="Z16" s="557">
        <v>5.5</v>
      </c>
      <c r="AA16" s="557">
        <v>264.60000000000002</v>
      </c>
      <c r="AB16" s="557">
        <v>317.10000000000002</v>
      </c>
      <c r="AC16" s="557">
        <v>88.6</v>
      </c>
      <c r="AD16" s="557">
        <v>30.8</v>
      </c>
      <c r="AE16" s="557">
        <v>87.2</v>
      </c>
      <c r="AF16" s="557">
        <v>50.8</v>
      </c>
      <c r="AG16" s="557">
        <v>21.7</v>
      </c>
      <c r="AH16" s="557">
        <v>81.7</v>
      </c>
      <c r="AI16" s="557">
        <v>78.3</v>
      </c>
      <c r="AJ16" s="557">
        <v>98.1</v>
      </c>
      <c r="AK16" s="557">
        <v>80.599999999999994</v>
      </c>
      <c r="AL16" s="557">
        <v>97.7</v>
      </c>
      <c r="AM16" s="557">
        <v>10.5</v>
      </c>
      <c r="AN16" s="557">
        <v>4</v>
      </c>
      <c r="AO16" s="557">
        <v>253.8</v>
      </c>
      <c r="AP16" s="557">
        <v>295.3</v>
      </c>
      <c r="AQ16" s="557">
        <v>90.2</v>
      </c>
      <c r="AR16" s="557">
        <v>24.9</v>
      </c>
      <c r="AS16" s="241"/>
      <c r="AT16" s="241"/>
      <c r="AU16" s="241"/>
    </row>
    <row r="17" spans="1:47" ht="13.5" x14ac:dyDescent="0.2">
      <c r="A17" s="555" t="s">
        <v>178</v>
      </c>
      <c r="B17" s="556">
        <v>739</v>
      </c>
      <c r="C17" s="557">
        <v>46.4</v>
      </c>
      <c r="D17" s="557">
        <v>1.8</v>
      </c>
      <c r="E17" s="557">
        <v>0.6</v>
      </c>
      <c r="F17" s="557">
        <v>15.1</v>
      </c>
      <c r="G17" s="557">
        <v>10.1</v>
      </c>
      <c r="H17" s="557">
        <v>75.8</v>
      </c>
      <c r="I17" s="557">
        <v>14.2</v>
      </c>
      <c r="J17" s="557">
        <v>79.5</v>
      </c>
      <c r="K17" s="557" t="s">
        <v>425</v>
      </c>
      <c r="L17" s="557" t="s">
        <v>425</v>
      </c>
      <c r="M17" s="557">
        <v>78.8</v>
      </c>
      <c r="N17" s="557">
        <v>84.8</v>
      </c>
      <c r="O17" s="557">
        <v>17.7</v>
      </c>
      <c r="P17" s="557">
        <v>0.8</v>
      </c>
      <c r="Q17" s="557">
        <v>41.1</v>
      </c>
      <c r="R17" s="557">
        <v>0.5</v>
      </c>
      <c r="S17" s="557">
        <v>0.1</v>
      </c>
      <c r="T17" s="557">
        <v>7.4</v>
      </c>
      <c r="U17" s="557">
        <v>3.6</v>
      </c>
      <c r="V17" s="557">
        <v>69.3</v>
      </c>
      <c r="W17" s="557">
        <v>8.6999999999999993</v>
      </c>
      <c r="X17" s="557">
        <v>73.8</v>
      </c>
      <c r="Y17" s="557" t="s">
        <v>425</v>
      </c>
      <c r="Z17" s="557" t="s">
        <v>425</v>
      </c>
      <c r="AA17" s="557">
        <v>60.7</v>
      </c>
      <c r="AB17" s="557">
        <v>64.599999999999994</v>
      </c>
      <c r="AC17" s="557">
        <v>8.1</v>
      </c>
      <c r="AD17" s="557">
        <v>0.2</v>
      </c>
      <c r="AE17" s="557">
        <v>45</v>
      </c>
      <c r="AF17" s="557">
        <v>1.4</v>
      </c>
      <c r="AG17" s="557">
        <v>0.5</v>
      </c>
      <c r="AH17" s="557">
        <v>13</v>
      </c>
      <c r="AI17" s="557">
        <v>8.3000000000000007</v>
      </c>
      <c r="AJ17" s="557">
        <v>74.099999999999994</v>
      </c>
      <c r="AK17" s="557">
        <v>12.7</v>
      </c>
      <c r="AL17" s="557">
        <v>77.900000000000006</v>
      </c>
      <c r="AM17" s="557">
        <v>0</v>
      </c>
      <c r="AN17" s="557" t="s">
        <v>425</v>
      </c>
      <c r="AO17" s="557">
        <v>73.8</v>
      </c>
      <c r="AP17" s="557">
        <v>79.3</v>
      </c>
      <c r="AQ17" s="557">
        <v>15.1</v>
      </c>
      <c r="AR17" s="557">
        <v>0.7</v>
      </c>
      <c r="AS17" s="241"/>
      <c r="AT17" s="241"/>
      <c r="AU17" s="241"/>
    </row>
    <row r="18" spans="1:47" ht="13.5" x14ac:dyDescent="0.2">
      <c r="A18" s="562" t="s">
        <v>179</v>
      </c>
      <c r="B18" s="556">
        <v>3776</v>
      </c>
      <c r="C18" s="557">
        <v>96.6</v>
      </c>
      <c r="D18" s="557">
        <v>73.599999999999994</v>
      </c>
      <c r="E18" s="557">
        <v>54.7</v>
      </c>
      <c r="F18" s="557">
        <v>94.7</v>
      </c>
      <c r="G18" s="557">
        <v>91.5</v>
      </c>
      <c r="H18" s="557">
        <v>99.1</v>
      </c>
      <c r="I18" s="557">
        <v>93.7</v>
      </c>
      <c r="J18" s="557">
        <v>99.1</v>
      </c>
      <c r="K18" s="557">
        <v>34.5</v>
      </c>
      <c r="L18" s="557">
        <v>19.399999999999999</v>
      </c>
      <c r="M18" s="557">
        <v>323.10000000000002</v>
      </c>
      <c r="N18" s="557">
        <v>419.5</v>
      </c>
      <c r="O18" s="557">
        <v>95.4</v>
      </c>
      <c r="P18" s="557">
        <v>56.3</v>
      </c>
      <c r="Q18" s="557">
        <v>97.8</v>
      </c>
      <c r="R18" s="557">
        <v>82.2</v>
      </c>
      <c r="S18" s="557">
        <v>64.599999999999994</v>
      </c>
      <c r="T18" s="557">
        <v>96.8</v>
      </c>
      <c r="U18" s="557">
        <v>93.8</v>
      </c>
      <c r="V18" s="557">
        <v>99.5</v>
      </c>
      <c r="W18" s="557">
        <v>96.5</v>
      </c>
      <c r="X18" s="557">
        <v>99.5</v>
      </c>
      <c r="Y18" s="557">
        <v>43.3</v>
      </c>
      <c r="Z18" s="557">
        <v>29.1</v>
      </c>
      <c r="AA18" s="557">
        <v>347</v>
      </c>
      <c r="AB18" s="557">
        <v>459.6</v>
      </c>
      <c r="AC18" s="557">
        <v>97.1</v>
      </c>
      <c r="AD18" s="557">
        <v>65.5</v>
      </c>
      <c r="AE18" s="557">
        <v>97.2</v>
      </c>
      <c r="AF18" s="557">
        <v>77.8</v>
      </c>
      <c r="AG18" s="557">
        <v>59.6</v>
      </c>
      <c r="AH18" s="557">
        <v>95.7</v>
      </c>
      <c r="AI18" s="557">
        <v>92.7</v>
      </c>
      <c r="AJ18" s="557">
        <v>99.3</v>
      </c>
      <c r="AK18" s="557">
        <v>95.1</v>
      </c>
      <c r="AL18" s="557">
        <v>99.3</v>
      </c>
      <c r="AM18" s="557">
        <v>38.799999999999997</v>
      </c>
      <c r="AN18" s="557">
        <v>24.1</v>
      </c>
      <c r="AO18" s="557">
        <v>334.8</v>
      </c>
      <c r="AP18" s="557">
        <v>439.1</v>
      </c>
      <c r="AQ18" s="557">
        <v>96.2</v>
      </c>
      <c r="AR18" s="557">
        <v>60.8</v>
      </c>
      <c r="AS18" s="241"/>
      <c r="AT18" s="241"/>
      <c r="AU18" s="241"/>
    </row>
    <row r="19" spans="1:47" ht="36" x14ac:dyDescent="0.2">
      <c r="A19" s="563" t="s">
        <v>158</v>
      </c>
      <c r="B19" s="556">
        <v>426</v>
      </c>
      <c r="C19" s="557">
        <v>32.299999999999997</v>
      </c>
      <c r="D19" s="557">
        <v>4.4000000000000004</v>
      </c>
      <c r="E19" s="557">
        <v>1.3</v>
      </c>
      <c r="F19" s="557">
        <v>23.3</v>
      </c>
      <c r="G19" s="557">
        <v>14.1</v>
      </c>
      <c r="H19" s="557">
        <v>78.2</v>
      </c>
      <c r="I19" s="557">
        <v>27.2</v>
      </c>
      <c r="J19" s="557">
        <v>80.900000000000006</v>
      </c>
      <c r="K19" s="557">
        <v>0.3</v>
      </c>
      <c r="L19" s="557">
        <v>0.2</v>
      </c>
      <c r="M19" s="557">
        <v>86.7</v>
      </c>
      <c r="N19" s="557">
        <v>89.9</v>
      </c>
      <c r="O19" s="557">
        <v>26.2</v>
      </c>
      <c r="P19" s="557">
        <v>1.9</v>
      </c>
      <c r="Q19" s="557">
        <v>36.4</v>
      </c>
      <c r="R19" s="557">
        <v>6.3</v>
      </c>
      <c r="S19" s="557">
        <v>2.7</v>
      </c>
      <c r="T19" s="557">
        <v>27.9</v>
      </c>
      <c r="U19" s="557">
        <v>18.100000000000001</v>
      </c>
      <c r="V19" s="557">
        <v>81.5</v>
      </c>
      <c r="W19" s="557">
        <v>33.799999999999997</v>
      </c>
      <c r="X19" s="557">
        <v>84.5</v>
      </c>
      <c r="Y19" s="557">
        <v>0.2</v>
      </c>
      <c r="Z19" s="557">
        <v>0.1</v>
      </c>
      <c r="AA19" s="557">
        <v>100.5</v>
      </c>
      <c r="AB19" s="557">
        <v>104.5</v>
      </c>
      <c r="AC19" s="557">
        <v>30.9</v>
      </c>
      <c r="AD19" s="557">
        <v>3.7</v>
      </c>
      <c r="AE19" s="557">
        <v>33.799999999999997</v>
      </c>
      <c r="AF19" s="557">
        <v>5.0999999999999996</v>
      </c>
      <c r="AG19" s="557">
        <v>1.8</v>
      </c>
      <c r="AH19" s="557">
        <v>24.9</v>
      </c>
      <c r="AI19" s="557">
        <v>15.5</v>
      </c>
      <c r="AJ19" s="557">
        <v>79.3</v>
      </c>
      <c r="AK19" s="557">
        <v>29.5</v>
      </c>
      <c r="AL19" s="557">
        <v>82.2</v>
      </c>
      <c r="AM19" s="557">
        <v>0.3</v>
      </c>
      <c r="AN19" s="557">
        <v>0.2</v>
      </c>
      <c r="AO19" s="557">
        <v>91.6</v>
      </c>
      <c r="AP19" s="557">
        <v>95.1</v>
      </c>
      <c r="AQ19" s="557">
        <v>27.9</v>
      </c>
      <c r="AR19" s="557">
        <v>2.5</v>
      </c>
      <c r="AS19" s="241"/>
      <c r="AT19" s="241"/>
      <c r="AU19" s="241"/>
    </row>
    <row r="20" spans="1:47" ht="48" x14ac:dyDescent="0.2">
      <c r="A20" s="564" t="s">
        <v>157</v>
      </c>
      <c r="B20" s="556">
        <v>4202</v>
      </c>
      <c r="C20" s="557">
        <v>95.3</v>
      </c>
      <c r="D20" s="557">
        <v>72.2</v>
      </c>
      <c r="E20" s="557">
        <v>53.6</v>
      </c>
      <c r="F20" s="557">
        <v>93.2</v>
      </c>
      <c r="G20" s="557">
        <v>90</v>
      </c>
      <c r="H20" s="557">
        <v>98.7</v>
      </c>
      <c r="I20" s="557">
        <v>92.4</v>
      </c>
      <c r="J20" s="557">
        <v>98.8</v>
      </c>
      <c r="K20" s="557">
        <v>33.799999999999997</v>
      </c>
      <c r="L20" s="557">
        <v>19</v>
      </c>
      <c r="M20" s="557">
        <v>318.2</v>
      </c>
      <c r="N20" s="557">
        <v>412.8</v>
      </c>
      <c r="O20" s="557">
        <v>94</v>
      </c>
      <c r="P20" s="557">
        <v>55.2</v>
      </c>
      <c r="Q20" s="557">
        <v>97.1</v>
      </c>
      <c r="R20" s="557">
        <v>81.3</v>
      </c>
      <c r="S20" s="557">
        <v>63.9</v>
      </c>
      <c r="T20" s="557">
        <v>96</v>
      </c>
      <c r="U20" s="557">
        <v>92.9</v>
      </c>
      <c r="V20" s="557">
        <v>99.3</v>
      </c>
      <c r="W20" s="557">
        <v>95.7</v>
      </c>
      <c r="X20" s="557">
        <v>99.3</v>
      </c>
      <c r="Y20" s="557">
        <v>42.8</v>
      </c>
      <c r="Z20" s="557">
        <v>28.8</v>
      </c>
      <c r="AA20" s="557">
        <v>344.1</v>
      </c>
      <c r="AB20" s="557">
        <v>455.4</v>
      </c>
      <c r="AC20" s="557">
        <v>96.4</v>
      </c>
      <c r="AD20" s="557">
        <v>64.8</v>
      </c>
      <c r="AE20" s="557">
        <v>96.2</v>
      </c>
      <c r="AF20" s="557">
        <v>76.599999999999994</v>
      </c>
      <c r="AG20" s="557">
        <v>58.7</v>
      </c>
      <c r="AH20" s="557">
        <v>94.6</v>
      </c>
      <c r="AI20" s="557">
        <v>91.4</v>
      </c>
      <c r="AJ20" s="557">
        <v>99</v>
      </c>
      <c r="AK20" s="557">
        <v>94</v>
      </c>
      <c r="AL20" s="557">
        <v>99</v>
      </c>
      <c r="AM20" s="557">
        <v>38.200000000000003</v>
      </c>
      <c r="AN20" s="557">
        <v>23.8</v>
      </c>
      <c r="AO20" s="557">
        <v>330.9</v>
      </c>
      <c r="AP20" s="557">
        <v>433.6</v>
      </c>
      <c r="AQ20" s="557">
        <v>95.1</v>
      </c>
      <c r="AR20" s="557">
        <v>59.9</v>
      </c>
      <c r="AS20" s="241"/>
      <c r="AT20" s="241"/>
      <c r="AU20" s="241"/>
    </row>
    <row r="21" spans="1:47" x14ac:dyDescent="0.2">
      <c r="A21" s="555" t="s">
        <v>96</v>
      </c>
      <c r="B21" s="556">
        <v>64</v>
      </c>
      <c r="C21" s="557">
        <v>44.1</v>
      </c>
      <c r="D21" s="557">
        <v>6.3</v>
      </c>
      <c r="E21" s="557">
        <v>2.6</v>
      </c>
      <c r="F21" s="557">
        <v>29.2</v>
      </c>
      <c r="G21" s="557">
        <v>18.8</v>
      </c>
      <c r="H21" s="557">
        <v>75.400000000000006</v>
      </c>
      <c r="I21" s="557">
        <v>29.7</v>
      </c>
      <c r="J21" s="557">
        <v>78.400000000000006</v>
      </c>
      <c r="K21" s="557">
        <v>1.4</v>
      </c>
      <c r="L21" s="557" t="s">
        <v>425</v>
      </c>
      <c r="M21" s="557">
        <v>97.8</v>
      </c>
      <c r="N21" s="557">
        <v>105.2</v>
      </c>
      <c r="O21" s="557">
        <v>21.3</v>
      </c>
      <c r="P21" s="557">
        <v>3.2</v>
      </c>
      <c r="Q21" s="557">
        <v>42.7</v>
      </c>
      <c r="R21" s="557">
        <v>5.6</v>
      </c>
      <c r="S21" s="557">
        <v>2.1</v>
      </c>
      <c r="T21" s="557">
        <v>24.5</v>
      </c>
      <c r="U21" s="557">
        <v>16.8</v>
      </c>
      <c r="V21" s="557">
        <v>69.2</v>
      </c>
      <c r="W21" s="557">
        <v>21</v>
      </c>
      <c r="X21" s="557">
        <v>72</v>
      </c>
      <c r="Y21" s="557">
        <v>2.1</v>
      </c>
      <c r="Z21" s="557" t="s">
        <v>425</v>
      </c>
      <c r="AA21" s="557">
        <v>86.5</v>
      </c>
      <c r="AB21" s="557">
        <v>95.4</v>
      </c>
      <c r="AC21" s="557">
        <v>20.3</v>
      </c>
      <c r="AD21" s="557">
        <v>2.1</v>
      </c>
      <c r="AE21" s="557">
        <v>43.7</v>
      </c>
      <c r="AF21" s="557">
        <v>6.1</v>
      </c>
      <c r="AG21" s="557">
        <v>2.4</v>
      </c>
      <c r="AH21" s="557">
        <v>28</v>
      </c>
      <c r="AI21" s="557">
        <v>18.3</v>
      </c>
      <c r="AJ21" s="557">
        <v>73.900000000000006</v>
      </c>
      <c r="AK21" s="557">
        <v>27.5</v>
      </c>
      <c r="AL21" s="557">
        <v>76.8</v>
      </c>
      <c r="AM21" s="557">
        <v>1.6</v>
      </c>
      <c r="AN21" s="557">
        <v>0.7</v>
      </c>
      <c r="AO21" s="557">
        <v>95</v>
      </c>
      <c r="AP21" s="557">
        <v>102.8</v>
      </c>
      <c r="AQ21" s="557">
        <v>21.1</v>
      </c>
      <c r="AR21" s="557">
        <v>3</v>
      </c>
      <c r="AS21" s="241"/>
      <c r="AT21" s="241"/>
      <c r="AU21" s="241"/>
    </row>
    <row r="22" spans="1:47" x14ac:dyDescent="0.2">
      <c r="A22" s="555" t="s">
        <v>60</v>
      </c>
      <c r="B22" s="556">
        <v>855</v>
      </c>
      <c r="C22" s="557">
        <v>65.5</v>
      </c>
      <c r="D22" s="557">
        <v>56.2</v>
      </c>
      <c r="E22" s="557">
        <v>22.9</v>
      </c>
      <c r="F22" s="557">
        <v>65</v>
      </c>
      <c r="G22" s="557">
        <v>29.5</v>
      </c>
      <c r="H22" s="557">
        <v>94.6</v>
      </c>
      <c r="I22" s="557">
        <v>91.7</v>
      </c>
      <c r="J22" s="557">
        <v>95.2</v>
      </c>
      <c r="K22" s="557">
        <v>12.5</v>
      </c>
      <c r="L22" s="557">
        <v>8.6999999999999993</v>
      </c>
      <c r="M22" s="557">
        <v>264.5</v>
      </c>
      <c r="N22" s="557">
        <v>285.3</v>
      </c>
      <c r="O22" s="557">
        <v>30.2</v>
      </c>
      <c r="P22" s="557">
        <v>23.4</v>
      </c>
      <c r="Q22" s="557">
        <v>75.7</v>
      </c>
      <c r="R22" s="557">
        <v>69.5</v>
      </c>
      <c r="S22" s="557">
        <v>33.9</v>
      </c>
      <c r="T22" s="557">
        <v>75.400000000000006</v>
      </c>
      <c r="U22" s="557">
        <v>39.5</v>
      </c>
      <c r="V22" s="557">
        <v>95.3</v>
      </c>
      <c r="W22" s="557">
        <v>93.6</v>
      </c>
      <c r="X22" s="557">
        <v>96.3</v>
      </c>
      <c r="Y22" s="557">
        <v>20.399999999999999</v>
      </c>
      <c r="Z22" s="557">
        <v>16.8</v>
      </c>
      <c r="AA22" s="557">
        <v>304.2</v>
      </c>
      <c r="AB22" s="557">
        <v>339.1</v>
      </c>
      <c r="AC22" s="557">
        <v>39.9</v>
      </c>
      <c r="AD22" s="557">
        <v>34.299999999999997</v>
      </c>
      <c r="AE22" s="557">
        <v>70.599999999999994</v>
      </c>
      <c r="AF22" s="557">
        <v>62.8</v>
      </c>
      <c r="AG22" s="557">
        <v>28.4</v>
      </c>
      <c r="AH22" s="557">
        <v>70.2</v>
      </c>
      <c r="AI22" s="557">
        <v>34.5</v>
      </c>
      <c r="AJ22" s="557">
        <v>94.9</v>
      </c>
      <c r="AK22" s="557">
        <v>92.7</v>
      </c>
      <c r="AL22" s="557">
        <v>95.8</v>
      </c>
      <c r="AM22" s="557">
        <v>16.399999999999999</v>
      </c>
      <c r="AN22" s="557">
        <v>12.7</v>
      </c>
      <c r="AO22" s="557">
        <v>284.2</v>
      </c>
      <c r="AP22" s="557">
        <v>312</v>
      </c>
      <c r="AQ22" s="557">
        <v>35</v>
      </c>
      <c r="AR22" s="557">
        <v>28.8</v>
      </c>
      <c r="AS22" s="241"/>
      <c r="AT22" s="241"/>
      <c r="AU22" s="241"/>
    </row>
    <row r="23" spans="1:47" x14ac:dyDescent="0.2">
      <c r="A23" s="555" t="s">
        <v>61</v>
      </c>
      <c r="B23" s="556">
        <v>218</v>
      </c>
      <c r="C23" s="557">
        <v>31.6</v>
      </c>
      <c r="D23" s="557">
        <v>4.9000000000000004</v>
      </c>
      <c r="E23" s="557">
        <v>1.8</v>
      </c>
      <c r="F23" s="557">
        <v>18.7</v>
      </c>
      <c r="G23" s="557">
        <v>12.2</v>
      </c>
      <c r="H23" s="557">
        <v>63.2</v>
      </c>
      <c r="I23" s="557">
        <v>23.5</v>
      </c>
      <c r="J23" s="557">
        <v>65.5</v>
      </c>
      <c r="K23" s="557" t="s">
        <v>425</v>
      </c>
      <c r="L23" s="557">
        <v>0</v>
      </c>
      <c r="M23" s="557">
        <v>75.8</v>
      </c>
      <c r="N23" s="557">
        <v>77.3</v>
      </c>
      <c r="O23" s="557">
        <v>20.399999999999999</v>
      </c>
      <c r="P23" s="557">
        <v>2.5</v>
      </c>
      <c r="Q23" s="557">
        <v>31.3</v>
      </c>
      <c r="R23" s="557">
        <v>3.7</v>
      </c>
      <c r="S23" s="557">
        <v>2.4</v>
      </c>
      <c r="T23" s="557">
        <v>17.5</v>
      </c>
      <c r="U23" s="557">
        <v>10.8</v>
      </c>
      <c r="V23" s="557">
        <v>62.2</v>
      </c>
      <c r="W23" s="557">
        <v>19.8</v>
      </c>
      <c r="X23" s="557">
        <v>65.400000000000006</v>
      </c>
      <c r="Y23" s="557" t="s">
        <v>425</v>
      </c>
      <c r="Z23" s="557">
        <v>0</v>
      </c>
      <c r="AA23" s="557">
        <v>71.7</v>
      </c>
      <c r="AB23" s="557">
        <v>72.900000000000006</v>
      </c>
      <c r="AC23" s="557">
        <v>22.2</v>
      </c>
      <c r="AD23" s="557">
        <v>2.8</v>
      </c>
      <c r="AE23" s="557">
        <v>31.5</v>
      </c>
      <c r="AF23" s="557">
        <v>4.5999999999999996</v>
      </c>
      <c r="AG23" s="557">
        <v>1.9</v>
      </c>
      <c r="AH23" s="557">
        <v>18.399999999999999</v>
      </c>
      <c r="AI23" s="557">
        <v>11.9</v>
      </c>
      <c r="AJ23" s="557">
        <v>62.9</v>
      </c>
      <c r="AK23" s="557">
        <v>22.6</v>
      </c>
      <c r="AL23" s="557">
        <v>65.5</v>
      </c>
      <c r="AM23" s="557" t="s">
        <v>425</v>
      </c>
      <c r="AN23" s="557">
        <v>0</v>
      </c>
      <c r="AO23" s="557">
        <v>74.8</v>
      </c>
      <c r="AP23" s="557">
        <v>76.2</v>
      </c>
      <c r="AQ23" s="557">
        <v>20.9</v>
      </c>
      <c r="AR23" s="557">
        <v>2.6</v>
      </c>
      <c r="AS23" s="241"/>
      <c r="AT23" s="241"/>
      <c r="AU23" s="241"/>
    </row>
    <row r="24" spans="1:47" ht="13.5" x14ac:dyDescent="0.2">
      <c r="A24" s="562" t="s">
        <v>180</v>
      </c>
      <c r="B24" s="556">
        <v>1137</v>
      </c>
      <c r="C24" s="557">
        <v>62.9</v>
      </c>
      <c r="D24" s="557">
        <v>52</v>
      </c>
      <c r="E24" s="557">
        <v>21.2</v>
      </c>
      <c r="F24" s="557">
        <v>61.3</v>
      </c>
      <c r="G24" s="557">
        <v>28.2</v>
      </c>
      <c r="H24" s="557">
        <v>92.2</v>
      </c>
      <c r="I24" s="557">
        <v>86.2</v>
      </c>
      <c r="J24" s="557">
        <v>93</v>
      </c>
      <c r="K24" s="557">
        <v>11.5</v>
      </c>
      <c r="L24" s="557">
        <v>8</v>
      </c>
      <c r="M24" s="557">
        <v>249.3</v>
      </c>
      <c r="N24" s="557">
        <v>268.60000000000002</v>
      </c>
      <c r="O24" s="557">
        <v>29.4</v>
      </c>
      <c r="P24" s="557">
        <v>21.7</v>
      </c>
      <c r="Q24" s="557">
        <v>74.5</v>
      </c>
      <c r="R24" s="557">
        <v>67.7</v>
      </c>
      <c r="S24" s="557">
        <v>33</v>
      </c>
      <c r="T24" s="557">
        <v>73.8</v>
      </c>
      <c r="U24" s="557">
        <v>38.700000000000003</v>
      </c>
      <c r="V24" s="557">
        <v>94.4</v>
      </c>
      <c r="W24" s="557">
        <v>91.5</v>
      </c>
      <c r="X24" s="557">
        <v>95.5</v>
      </c>
      <c r="Y24" s="557">
        <v>19.8</v>
      </c>
      <c r="Z24" s="557">
        <v>16.3</v>
      </c>
      <c r="AA24" s="557">
        <v>297.7</v>
      </c>
      <c r="AB24" s="557">
        <v>331.7</v>
      </c>
      <c r="AC24" s="557">
        <v>39.4</v>
      </c>
      <c r="AD24" s="557">
        <v>33.4</v>
      </c>
      <c r="AE24" s="557">
        <v>68.5</v>
      </c>
      <c r="AF24" s="557">
        <v>59.5</v>
      </c>
      <c r="AG24" s="557">
        <v>26.9</v>
      </c>
      <c r="AH24" s="557">
        <v>67.3</v>
      </c>
      <c r="AI24" s="557">
        <v>33.299999999999997</v>
      </c>
      <c r="AJ24" s="557">
        <v>93.3</v>
      </c>
      <c r="AK24" s="557">
        <v>88.8</v>
      </c>
      <c r="AL24" s="557">
        <v>94.2</v>
      </c>
      <c r="AM24" s="557">
        <v>15.5</v>
      </c>
      <c r="AN24" s="557">
        <v>12</v>
      </c>
      <c r="AO24" s="557">
        <v>272.60000000000002</v>
      </c>
      <c r="AP24" s="557">
        <v>298.89999999999998</v>
      </c>
      <c r="AQ24" s="557">
        <v>34.200000000000003</v>
      </c>
      <c r="AR24" s="557">
        <v>27.3</v>
      </c>
      <c r="AS24" s="241"/>
      <c r="AT24" s="241"/>
      <c r="AU24" s="241"/>
    </row>
    <row r="25" spans="1:47" x14ac:dyDescent="0.2">
      <c r="A25" s="562" t="s">
        <v>82</v>
      </c>
      <c r="B25" s="556">
        <v>1021</v>
      </c>
      <c r="C25" s="557">
        <v>43.5</v>
      </c>
      <c r="D25" s="557">
        <v>2.6</v>
      </c>
      <c r="E25" s="557">
        <v>0.9</v>
      </c>
      <c r="F25" s="557">
        <v>16.399999999999999</v>
      </c>
      <c r="G25" s="557">
        <v>10.9</v>
      </c>
      <c r="H25" s="557">
        <v>73.400000000000006</v>
      </c>
      <c r="I25" s="557">
        <v>16.600000000000001</v>
      </c>
      <c r="J25" s="557">
        <v>76.8</v>
      </c>
      <c r="K25" s="557">
        <v>0.1</v>
      </c>
      <c r="L25" s="557" t="s">
        <v>425</v>
      </c>
      <c r="M25" s="557">
        <v>79.099999999999994</v>
      </c>
      <c r="N25" s="557">
        <v>84.3</v>
      </c>
      <c r="O25" s="557">
        <v>18.399999999999999</v>
      </c>
      <c r="P25" s="557">
        <v>1.2</v>
      </c>
      <c r="Q25" s="557">
        <v>39.6</v>
      </c>
      <c r="R25" s="557">
        <v>1.2</v>
      </c>
      <c r="S25" s="557">
        <v>0.6</v>
      </c>
      <c r="T25" s="557">
        <v>9.8000000000000007</v>
      </c>
      <c r="U25" s="557">
        <v>5.3</v>
      </c>
      <c r="V25" s="557">
        <v>68.099999999999994</v>
      </c>
      <c r="W25" s="557">
        <v>11</v>
      </c>
      <c r="X25" s="557">
        <v>72.400000000000006</v>
      </c>
      <c r="Y25" s="557">
        <v>0.1</v>
      </c>
      <c r="Z25" s="557" t="s">
        <v>425</v>
      </c>
      <c r="AA25" s="557">
        <v>63.6</v>
      </c>
      <c r="AB25" s="557">
        <v>67.2</v>
      </c>
      <c r="AC25" s="557">
        <v>10.9</v>
      </c>
      <c r="AD25" s="557">
        <v>0.7</v>
      </c>
      <c r="AE25" s="557">
        <v>42.4</v>
      </c>
      <c r="AF25" s="557">
        <v>2.2000000000000002</v>
      </c>
      <c r="AG25" s="557">
        <v>0.8</v>
      </c>
      <c r="AH25" s="557">
        <v>14.6</v>
      </c>
      <c r="AI25" s="557">
        <v>9.4</v>
      </c>
      <c r="AJ25" s="557">
        <v>72</v>
      </c>
      <c r="AK25" s="557">
        <v>15.1</v>
      </c>
      <c r="AL25" s="557">
        <v>75.599999999999994</v>
      </c>
      <c r="AM25" s="557">
        <v>0.1</v>
      </c>
      <c r="AN25" s="557">
        <v>0</v>
      </c>
      <c r="AO25" s="557">
        <v>75</v>
      </c>
      <c r="AP25" s="557">
        <v>79.8</v>
      </c>
      <c r="AQ25" s="557">
        <v>16.399999999999999</v>
      </c>
      <c r="AR25" s="557">
        <v>1.1000000000000001</v>
      </c>
      <c r="AS25" s="241"/>
      <c r="AT25" s="241"/>
      <c r="AU25" s="241"/>
    </row>
    <row r="26" spans="1:47" x14ac:dyDescent="0.2">
      <c r="A26" s="562" t="s">
        <v>62</v>
      </c>
      <c r="B26" s="556">
        <v>5349</v>
      </c>
      <c r="C26" s="557">
        <v>92.7</v>
      </c>
      <c r="D26" s="557">
        <v>70.5</v>
      </c>
      <c r="E26" s="557">
        <v>50.9</v>
      </c>
      <c r="F26" s="557">
        <v>90.6</v>
      </c>
      <c r="G26" s="557">
        <v>84.7</v>
      </c>
      <c r="H26" s="557">
        <v>98.9</v>
      </c>
      <c r="I26" s="557">
        <v>92.3</v>
      </c>
      <c r="J26" s="557">
        <v>99.2</v>
      </c>
      <c r="K26" s="557">
        <v>31.9</v>
      </c>
      <c r="L26" s="557">
        <v>18</v>
      </c>
      <c r="M26" s="557">
        <v>313</v>
      </c>
      <c r="N26" s="557">
        <v>401.2</v>
      </c>
      <c r="O26" s="557">
        <v>88.6</v>
      </c>
      <c r="P26" s="557">
        <v>52.3</v>
      </c>
      <c r="Q26" s="557">
        <v>95.3</v>
      </c>
      <c r="R26" s="557">
        <v>80.2</v>
      </c>
      <c r="S26" s="557">
        <v>61.3</v>
      </c>
      <c r="T26" s="557">
        <v>94.2</v>
      </c>
      <c r="U26" s="557">
        <v>88.5</v>
      </c>
      <c r="V26" s="557">
        <v>99.7</v>
      </c>
      <c r="W26" s="557">
        <v>95.8</v>
      </c>
      <c r="X26" s="557">
        <v>99.9</v>
      </c>
      <c r="Y26" s="557">
        <v>40.9</v>
      </c>
      <c r="Z26" s="557">
        <v>27.7</v>
      </c>
      <c r="AA26" s="557">
        <v>340.9</v>
      </c>
      <c r="AB26" s="557">
        <v>445.8</v>
      </c>
      <c r="AC26" s="557">
        <v>91.7</v>
      </c>
      <c r="AD26" s="557">
        <v>62.2</v>
      </c>
      <c r="AE26" s="557">
        <v>94</v>
      </c>
      <c r="AF26" s="557">
        <v>75.2</v>
      </c>
      <c r="AG26" s="557">
        <v>56</v>
      </c>
      <c r="AH26" s="557">
        <v>92.4</v>
      </c>
      <c r="AI26" s="557">
        <v>86.6</v>
      </c>
      <c r="AJ26" s="557">
        <v>99.3</v>
      </c>
      <c r="AK26" s="557">
        <v>94</v>
      </c>
      <c r="AL26" s="557">
        <v>99.5</v>
      </c>
      <c r="AM26" s="557">
        <v>36.299999999999997</v>
      </c>
      <c r="AN26" s="557">
        <v>22.8</v>
      </c>
      <c r="AO26" s="557">
        <v>326.60000000000002</v>
      </c>
      <c r="AP26" s="557">
        <v>422.9</v>
      </c>
      <c r="AQ26" s="557">
        <v>90.1</v>
      </c>
      <c r="AR26" s="557">
        <v>57.2</v>
      </c>
      <c r="AS26" s="241"/>
      <c r="AT26" s="241"/>
      <c r="AU26" s="241"/>
    </row>
    <row r="27" spans="1:47" x14ac:dyDescent="0.2">
      <c r="A27" s="545" t="s">
        <v>134</v>
      </c>
      <c r="B27" s="556">
        <v>2748</v>
      </c>
      <c r="C27" s="557">
        <v>97.8</v>
      </c>
      <c r="D27" s="557">
        <v>74.599999999999994</v>
      </c>
      <c r="E27" s="557">
        <v>54.6</v>
      </c>
      <c r="F27" s="557">
        <v>96.6</v>
      </c>
      <c r="G27" s="557">
        <v>93.5</v>
      </c>
      <c r="H27" s="557">
        <v>99.7</v>
      </c>
      <c r="I27" s="557">
        <v>95.7</v>
      </c>
      <c r="J27" s="557">
        <v>99.6</v>
      </c>
      <c r="K27" s="557">
        <v>34</v>
      </c>
      <c r="L27" s="557">
        <v>18.2</v>
      </c>
      <c r="M27" s="557">
        <v>326.3</v>
      </c>
      <c r="N27" s="557">
        <v>422.7</v>
      </c>
      <c r="O27" s="557">
        <v>97.4</v>
      </c>
      <c r="P27" s="557">
        <v>56.3</v>
      </c>
      <c r="Q27" s="557">
        <v>98.4</v>
      </c>
      <c r="R27" s="557">
        <v>82.4</v>
      </c>
      <c r="S27" s="557">
        <v>64.099999999999994</v>
      </c>
      <c r="T27" s="557">
        <v>97.6</v>
      </c>
      <c r="U27" s="557">
        <v>94.6</v>
      </c>
      <c r="V27" s="557">
        <v>99.8</v>
      </c>
      <c r="W27" s="557">
        <v>97.3</v>
      </c>
      <c r="X27" s="557">
        <v>99.7</v>
      </c>
      <c r="Y27" s="557">
        <v>42.5</v>
      </c>
      <c r="Z27" s="557">
        <v>27.8</v>
      </c>
      <c r="AA27" s="557">
        <v>347.3</v>
      </c>
      <c r="AB27" s="557">
        <v>458.6</v>
      </c>
      <c r="AC27" s="557">
        <v>98</v>
      </c>
      <c r="AD27" s="557">
        <v>65.099999999999994</v>
      </c>
      <c r="AE27" s="557">
        <v>98.1</v>
      </c>
      <c r="AF27" s="557">
        <v>78.400000000000006</v>
      </c>
      <c r="AG27" s="557">
        <v>59.3</v>
      </c>
      <c r="AH27" s="557">
        <v>97.1</v>
      </c>
      <c r="AI27" s="557">
        <v>94</v>
      </c>
      <c r="AJ27" s="557">
        <v>99.8</v>
      </c>
      <c r="AK27" s="557">
        <v>96.5</v>
      </c>
      <c r="AL27" s="557">
        <v>99.7</v>
      </c>
      <c r="AM27" s="557">
        <v>38.200000000000003</v>
      </c>
      <c r="AN27" s="557">
        <v>22.9</v>
      </c>
      <c r="AO27" s="557">
        <v>336.7</v>
      </c>
      <c r="AP27" s="557">
        <v>440.4</v>
      </c>
      <c r="AQ27" s="557">
        <v>97.7</v>
      </c>
      <c r="AR27" s="557">
        <v>60.6</v>
      </c>
    </row>
    <row r="28" spans="1:47" x14ac:dyDescent="0.2">
      <c r="A28" s="527" t="s">
        <v>59</v>
      </c>
      <c r="B28" s="556">
        <v>163</v>
      </c>
      <c r="C28" s="557">
        <v>99.9</v>
      </c>
      <c r="D28" s="557">
        <v>98.7</v>
      </c>
      <c r="E28" s="557">
        <v>95.6</v>
      </c>
      <c r="F28" s="557">
        <v>99.9</v>
      </c>
      <c r="G28" s="557">
        <v>98.9</v>
      </c>
      <c r="H28" s="557">
        <v>100</v>
      </c>
      <c r="I28" s="557">
        <v>100</v>
      </c>
      <c r="J28" s="557">
        <v>100</v>
      </c>
      <c r="K28" s="557">
        <v>76.5</v>
      </c>
      <c r="L28" s="557">
        <v>65.7</v>
      </c>
      <c r="M28" s="557">
        <v>411.3</v>
      </c>
      <c r="N28" s="557">
        <v>570.79999999999995</v>
      </c>
      <c r="O28" s="557">
        <v>99</v>
      </c>
      <c r="P28" s="557">
        <v>96</v>
      </c>
      <c r="Q28" s="557">
        <v>99.8</v>
      </c>
      <c r="R28" s="557">
        <v>99.3</v>
      </c>
      <c r="S28" s="557">
        <v>97.7</v>
      </c>
      <c r="T28" s="557">
        <v>99.8</v>
      </c>
      <c r="U28" s="557">
        <v>99</v>
      </c>
      <c r="V28" s="557">
        <v>99.9</v>
      </c>
      <c r="W28" s="557">
        <v>99.9</v>
      </c>
      <c r="X28" s="557">
        <v>100</v>
      </c>
      <c r="Y28" s="557">
        <v>82.8</v>
      </c>
      <c r="Z28" s="557">
        <v>76.8</v>
      </c>
      <c r="AA28" s="557">
        <v>419.6</v>
      </c>
      <c r="AB28" s="557">
        <v>588.4</v>
      </c>
      <c r="AC28" s="557">
        <v>99.1</v>
      </c>
      <c r="AD28" s="557">
        <v>97.9</v>
      </c>
      <c r="AE28" s="557">
        <v>99.8</v>
      </c>
      <c r="AF28" s="557">
        <v>99</v>
      </c>
      <c r="AG28" s="557">
        <v>96.6</v>
      </c>
      <c r="AH28" s="557">
        <v>99.8</v>
      </c>
      <c r="AI28" s="557">
        <v>99</v>
      </c>
      <c r="AJ28" s="557">
        <v>100</v>
      </c>
      <c r="AK28" s="557">
        <v>99.9</v>
      </c>
      <c r="AL28" s="557">
        <v>100</v>
      </c>
      <c r="AM28" s="557">
        <v>79.599999999999994</v>
      </c>
      <c r="AN28" s="557">
        <v>71.2</v>
      </c>
      <c r="AO28" s="557">
        <v>415.4</v>
      </c>
      <c r="AP28" s="557">
        <v>579.6</v>
      </c>
      <c r="AQ28" s="557">
        <v>99</v>
      </c>
      <c r="AR28" s="557">
        <v>96.9</v>
      </c>
    </row>
    <row r="29" spans="1:47" x14ac:dyDescent="0.2">
      <c r="A29" s="527" t="s">
        <v>130</v>
      </c>
      <c r="B29" s="556">
        <v>126</v>
      </c>
      <c r="C29" s="557">
        <v>98</v>
      </c>
      <c r="D29" s="557">
        <v>71.8</v>
      </c>
      <c r="E29" s="557">
        <v>50</v>
      </c>
      <c r="F29" s="557">
        <v>96.9</v>
      </c>
      <c r="G29" s="557">
        <v>93.7</v>
      </c>
      <c r="H29" s="557">
        <v>99.8</v>
      </c>
      <c r="I29" s="557">
        <v>95.2</v>
      </c>
      <c r="J29" s="557">
        <v>99.7</v>
      </c>
      <c r="K29" s="557">
        <v>22.9</v>
      </c>
      <c r="L29" s="557">
        <v>10</v>
      </c>
      <c r="M29" s="557">
        <v>317.89999999999998</v>
      </c>
      <c r="N29" s="557">
        <v>411.5</v>
      </c>
      <c r="O29" s="557">
        <v>97.7</v>
      </c>
      <c r="P29" s="557">
        <v>51.7</v>
      </c>
      <c r="Q29" s="557">
        <v>98.3</v>
      </c>
      <c r="R29" s="557">
        <v>79.400000000000006</v>
      </c>
      <c r="S29" s="557">
        <v>58.1</v>
      </c>
      <c r="T29" s="557">
        <v>97.6</v>
      </c>
      <c r="U29" s="557">
        <v>94.5</v>
      </c>
      <c r="V29" s="557">
        <v>99.7</v>
      </c>
      <c r="W29" s="557">
        <v>97.2</v>
      </c>
      <c r="X29" s="557">
        <v>99.6</v>
      </c>
      <c r="Y29" s="557">
        <v>30.5</v>
      </c>
      <c r="Z29" s="557">
        <v>16.8</v>
      </c>
      <c r="AA29" s="557">
        <v>338</v>
      </c>
      <c r="AB29" s="557">
        <v>449.3</v>
      </c>
      <c r="AC29" s="557">
        <v>98.1</v>
      </c>
      <c r="AD29" s="557">
        <v>59</v>
      </c>
      <c r="AE29" s="557">
        <v>98.2</v>
      </c>
      <c r="AF29" s="557">
        <v>75.599999999999994</v>
      </c>
      <c r="AG29" s="557">
        <v>54.1</v>
      </c>
      <c r="AH29" s="557">
        <v>97.3</v>
      </c>
      <c r="AI29" s="557">
        <v>94.1</v>
      </c>
      <c r="AJ29" s="557">
        <v>99.7</v>
      </c>
      <c r="AK29" s="557">
        <v>96.2</v>
      </c>
      <c r="AL29" s="557">
        <v>99.7</v>
      </c>
      <c r="AM29" s="557">
        <v>26.8</v>
      </c>
      <c r="AN29" s="557">
        <v>13.4</v>
      </c>
      <c r="AO29" s="557">
        <v>328.1</v>
      </c>
      <c r="AP29" s="557">
        <v>430.6</v>
      </c>
      <c r="AQ29" s="557">
        <v>97.9</v>
      </c>
      <c r="AR29" s="557">
        <v>55.4</v>
      </c>
    </row>
    <row r="30" spans="1:47" x14ac:dyDescent="0.2">
      <c r="A30" s="527" t="s">
        <v>93</v>
      </c>
      <c r="B30" s="556">
        <v>3037</v>
      </c>
      <c r="C30" s="557">
        <v>97.9</v>
      </c>
      <c r="D30" s="557">
        <v>75.5</v>
      </c>
      <c r="E30" s="557">
        <v>56.2</v>
      </c>
      <c r="F30" s="557">
        <v>96.8</v>
      </c>
      <c r="G30" s="557">
        <v>93.7</v>
      </c>
      <c r="H30" s="557">
        <v>99.7</v>
      </c>
      <c r="I30" s="557">
        <v>95.8</v>
      </c>
      <c r="J30" s="557">
        <v>99.7</v>
      </c>
      <c r="K30" s="557">
        <v>35.4</v>
      </c>
      <c r="L30" s="557">
        <v>19.899999999999999</v>
      </c>
      <c r="M30" s="557">
        <v>329.5</v>
      </c>
      <c r="N30" s="557">
        <v>428.4</v>
      </c>
      <c r="O30" s="557">
        <v>97.4</v>
      </c>
      <c r="P30" s="557">
        <v>57.8</v>
      </c>
      <c r="Q30" s="557">
        <v>98.4</v>
      </c>
      <c r="R30" s="557">
        <v>83</v>
      </c>
      <c r="S30" s="557">
        <v>65.3</v>
      </c>
      <c r="T30" s="557">
        <v>97.7</v>
      </c>
      <c r="U30" s="557">
        <v>94.8</v>
      </c>
      <c r="V30" s="557">
        <v>99.8</v>
      </c>
      <c r="W30" s="557">
        <v>97.4</v>
      </c>
      <c r="X30" s="557">
        <v>99.7</v>
      </c>
      <c r="Y30" s="557">
        <v>43.8</v>
      </c>
      <c r="Z30" s="557">
        <v>29.4</v>
      </c>
      <c r="AA30" s="557">
        <v>349.9</v>
      </c>
      <c r="AB30" s="557">
        <v>463.6</v>
      </c>
      <c r="AC30" s="557">
        <v>98.1</v>
      </c>
      <c r="AD30" s="557">
        <v>66.2</v>
      </c>
      <c r="AE30" s="557">
        <v>98.2</v>
      </c>
      <c r="AF30" s="557">
        <v>79.2</v>
      </c>
      <c r="AG30" s="557">
        <v>60.7</v>
      </c>
      <c r="AH30" s="557">
        <v>97.2</v>
      </c>
      <c r="AI30" s="557">
        <v>94.2</v>
      </c>
      <c r="AJ30" s="557">
        <v>99.8</v>
      </c>
      <c r="AK30" s="557">
        <v>96.6</v>
      </c>
      <c r="AL30" s="557">
        <v>99.7</v>
      </c>
      <c r="AM30" s="557">
        <v>39.5</v>
      </c>
      <c r="AN30" s="557">
        <v>24.6</v>
      </c>
      <c r="AO30" s="557">
        <v>339.6</v>
      </c>
      <c r="AP30" s="557">
        <v>445.8</v>
      </c>
      <c r="AQ30" s="557">
        <v>97.7</v>
      </c>
      <c r="AR30" s="557">
        <v>61.9</v>
      </c>
    </row>
    <row r="31" spans="1:47" x14ac:dyDescent="0.2">
      <c r="A31" s="527" t="s">
        <v>94</v>
      </c>
      <c r="B31" s="556">
        <v>3037</v>
      </c>
      <c r="C31" s="557">
        <v>97.9</v>
      </c>
      <c r="D31" s="557">
        <v>75.5</v>
      </c>
      <c r="E31" s="557">
        <v>56.2</v>
      </c>
      <c r="F31" s="557">
        <v>96.8</v>
      </c>
      <c r="G31" s="557">
        <v>93.7</v>
      </c>
      <c r="H31" s="557">
        <v>99.7</v>
      </c>
      <c r="I31" s="557">
        <v>95.8</v>
      </c>
      <c r="J31" s="557">
        <v>99.7</v>
      </c>
      <c r="K31" s="557">
        <v>35.4</v>
      </c>
      <c r="L31" s="557">
        <v>19.899999999999999</v>
      </c>
      <c r="M31" s="557">
        <v>329.5</v>
      </c>
      <c r="N31" s="557">
        <v>428.4</v>
      </c>
      <c r="O31" s="557">
        <v>97.4</v>
      </c>
      <c r="P31" s="557">
        <v>57.8</v>
      </c>
      <c r="Q31" s="557">
        <v>98.4</v>
      </c>
      <c r="R31" s="557">
        <v>83</v>
      </c>
      <c r="S31" s="557">
        <v>65.3</v>
      </c>
      <c r="T31" s="557">
        <v>97.7</v>
      </c>
      <c r="U31" s="557">
        <v>94.8</v>
      </c>
      <c r="V31" s="557">
        <v>99.8</v>
      </c>
      <c r="W31" s="557">
        <v>97.4</v>
      </c>
      <c r="X31" s="557">
        <v>99.7</v>
      </c>
      <c r="Y31" s="557">
        <v>43.8</v>
      </c>
      <c r="Z31" s="557">
        <v>29.4</v>
      </c>
      <c r="AA31" s="557">
        <v>349.9</v>
      </c>
      <c r="AB31" s="557">
        <v>463.6</v>
      </c>
      <c r="AC31" s="557">
        <v>98.1</v>
      </c>
      <c r="AD31" s="557">
        <v>66.2</v>
      </c>
      <c r="AE31" s="557">
        <v>98.2</v>
      </c>
      <c r="AF31" s="557">
        <v>79.2</v>
      </c>
      <c r="AG31" s="557">
        <v>60.7</v>
      </c>
      <c r="AH31" s="557">
        <v>97.2</v>
      </c>
      <c r="AI31" s="557">
        <v>94.2</v>
      </c>
      <c r="AJ31" s="557">
        <v>99.8</v>
      </c>
      <c r="AK31" s="557">
        <v>96.6</v>
      </c>
      <c r="AL31" s="557">
        <v>99.7</v>
      </c>
      <c r="AM31" s="557">
        <v>39.5</v>
      </c>
      <c r="AN31" s="557">
        <v>24.6</v>
      </c>
      <c r="AO31" s="557">
        <v>339.6</v>
      </c>
      <c r="AP31" s="557">
        <v>445.8</v>
      </c>
      <c r="AQ31" s="557">
        <v>97.7</v>
      </c>
      <c r="AR31" s="557">
        <v>61.9</v>
      </c>
    </row>
    <row r="34" spans="1:47" ht="12.75" x14ac:dyDescent="0.2">
      <c r="C34" s="525"/>
      <c r="D34" s="540" t="s">
        <v>360</v>
      </c>
    </row>
    <row r="36" spans="1:47" ht="12.75" x14ac:dyDescent="0.2">
      <c r="A36" s="438" t="s">
        <v>334</v>
      </c>
    </row>
    <row r="38" spans="1:47" x14ac:dyDescent="0.2">
      <c r="A38" s="201">
        <v>1</v>
      </c>
      <c r="B38" s="201">
        <f t="shared" ref="B38" si="6">A38+1</f>
        <v>2</v>
      </c>
      <c r="C38" s="201">
        <f t="shared" ref="C38" si="7">B38+1</f>
        <v>3</v>
      </c>
      <c r="D38" s="201">
        <f t="shared" ref="D38" si="8">C38+1</f>
        <v>4</v>
      </c>
      <c r="E38" s="201">
        <f t="shared" ref="E38" si="9">D38+1</f>
        <v>5</v>
      </c>
      <c r="F38" s="201">
        <f t="shared" ref="F38" si="10">E38+1</f>
        <v>6</v>
      </c>
      <c r="G38" s="201">
        <f t="shared" ref="G38" si="11">F38+1</f>
        <v>7</v>
      </c>
      <c r="H38" s="201">
        <f t="shared" ref="H38" si="12">G38+1</f>
        <v>8</v>
      </c>
      <c r="I38" s="201">
        <f t="shared" ref="I38" si="13">H38+1</f>
        <v>9</v>
      </c>
      <c r="J38" s="201">
        <f t="shared" ref="J38" si="14">I38+1</f>
        <v>10</v>
      </c>
      <c r="K38" s="201">
        <f t="shared" ref="K38" si="15">J38+1</f>
        <v>11</v>
      </c>
      <c r="L38" s="201">
        <f t="shared" ref="L38" si="16">K38+1</f>
        <v>12</v>
      </c>
      <c r="M38" s="201">
        <f t="shared" ref="M38" si="17">L38+1</f>
        <v>13</v>
      </c>
      <c r="N38" s="201">
        <f t="shared" ref="N38" si="18">M38+1</f>
        <v>14</v>
      </c>
      <c r="O38" s="201">
        <f t="shared" ref="O38" si="19">N38+1</f>
        <v>15</v>
      </c>
      <c r="P38" s="201">
        <f t="shared" ref="P38" si="20">O38+1</f>
        <v>16</v>
      </c>
      <c r="Q38" s="201">
        <f t="shared" ref="Q38" si="21">P38+1</f>
        <v>17</v>
      </c>
      <c r="R38" s="201">
        <f t="shared" ref="R38" si="22">Q38+1</f>
        <v>18</v>
      </c>
      <c r="S38" s="201">
        <f t="shared" ref="S38" si="23">R38+1</f>
        <v>19</v>
      </c>
      <c r="T38" s="201">
        <f t="shared" ref="T38" si="24">S38+1</f>
        <v>20</v>
      </c>
      <c r="U38" s="201">
        <f t="shared" ref="U38" si="25">T38+1</f>
        <v>21</v>
      </c>
      <c r="V38" s="201">
        <f t="shared" ref="V38" si="26">U38+1</f>
        <v>22</v>
      </c>
      <c r="W38" s="201">
        <f t="shared" ref="W38" si="27">V38+1</f>
        <v>23</v>
      </c>
      <c r="X38" s="201">
        <f t="shared" ref="X38" si="28">W38+1</f>
        <v>24</v>
      </c>
      <c r="Y38" s="201">
        <f t="shared" ref="Y38" si="29">X38+1</f>
        <v>25</v>
      </c>
      <c r="Z38" s="201">
        <f t="shared" ref="Z38" si="30">Y38+1</f>
        <v>26</v>
      </c>
      <c r="AA38" s="201">
        <f t="shared" ref="AA38" si="31">Z38+1</f>
        <v>27</v>
      </c>
      <c r="AB38" s="201">
        <f t="shared" ref="AB38" si="32">AA38+1</f>
        <v>28</v>
      </c>
      <c r="AC38" s="201">
        <f t="shared" ref="AC38" si="33">AB38+1</f>
        <v>29</v>
      </c>
      <c r="AD38" s="201">
        <f t="shared" ref="AD38" si="34">AC38+1</f>
        <v>30</v>
      </c>
      <c r="AE38" s="201">
        <f t="shared" ref="AE38" si="35">AD38+1</f>
        <v>31</v>
      </c>
      <c r="AF38" s="201">
        <f t="shared" ref="AF38" si="36">AE38+1</f>
        <v>32</v>
      </c>
      <c r="AG38" s="201">
        <f t="shared" ref="AG38" si="37">AF38+1</f>
        <v>33</v>
      </c>
      <c r="AH38" s="201">
        <f t="shared" ref="AH38" si="38">AG38+1</f>
        <v>34</v>
      </c>
      <c r="AI38" s="201">
        <f t="shared" ref="AI38" si="39">AH38+1</f>
        <v>35</v>
      </c>
      <c r="AJ38" s="201">
        <f t="shared" ref="AJ38" si="40">AI38+1</f>
        <v>36</v>
      </c>
      <c r="AK38" s="201">
        <f t="shared" ref="AK38" si="41">AJ38+1</f>
        <v>37</v>
      </c>
      <c r="AL38" s="201">
        <f t="shared" ref="AL38" si="42">AK38+1</f>
        <v>38</v>
      </c>
      <c r="AM38" s="201">
        <f t="shared" ref="AM38" si="43">AL38+1</f>
        <v>39</v>
      </c>
      <c r="AN38" s="201">
        <f t="shared" ref="AN38" si="44">AM38+1</f>
        <v>40</v>
      </c>
      <c r="AO38" s="201">
        <f t="shared" ref="AO38" si="45">AN38+1</f>
        <v>41</v>
      </c>
      <c r="AP38" s="201">
        <f t="shared" ref="AP38" si="46">AO38+1</f>
        <v>42</v>
      </c>
      <c r="AQ38" s="201">
        <f t="shared" ref="AQ38" si="47">AP38+1</f>
        <v>43</v>
      </c>
      <c r="AR38" s="201">
        <f t="shared" ref="AR38" si="48">AQ38+1</f>
        <v>44</v>
      </c>
      <c r="AS38" s="201">
        <f t="shared" ref="AS38" si="49">AR38+1</f>
        <v>45</v>
      </c>
      <c r="AT38" s="201">
        <f t="shared" ref="AT38" si="50">AS38+1</f>
        <v>46</v>
      </c>
      <c r="AU38" s="201">
        <v>47</v>
      </c>
    </row>
    <row r="39" spans="1:47" x14ac:dyDescent="0.2">
      <c r="A39" s="201" t="s">
        <v>170</v>
      </c>
    </row>
    <row r="40" spans="1:47" x14ac:dyDescent="0.2">
      <c r="A40" s="203">
        <v>0</v>
      </c>
      <c r="B40" s="203">
        <f t="shared" ref="B40" si="51">A40+1</f>
        <v>1</v>
      </c>
      <c r="C40" s="203">
        <f t="shared" ref="C40" si="52">B40+1</f>
        <v>2</v>
      </c>
      <c r="D40" s="203">
        <f t="shared" ref="D40" si="53">C40+1</f>
        <v>3</v>
      </c>
      <c r="E40" s="203">
        <f t="shared" ref="E40" si="54">D40+1</f>
        <v>4</v>
      </c>
      <c r="F40" s="203">
        <f t="shared" ref="F40" si="55">E40+1</f>
        <v>5</v>
      </c>
      <c r="G40" s="203">
        <f t="shared" ref="G40" si="56">F40+1</f>
        <v>6</v>
      </c>
      <c r="H40" s="203">
        <f t="shared" ref="H40" si="57">G40+1</f>
        <v>7</v>
      </c>
      <c r="I40" s="203">
        <f t="shared" ref="I40" si="58">H40+1</f>
        <v>8</v>
      </c>
      <c r="J40" s="203">
        <f t="shared" ref="J40" si="59">I40+1</f>
        <v>9</v>
      </c>
      <c r="K40" s="203">
        <f t="shared" ref="K40" si="60">J40+1</f>
        <v>10</v>
      </c>
      <c r="L40" s="203">
        <f t="shared" ref="L40" si="61">K40+1</f>
        <v>11</v>
      </c>
      <c r="M40" s="203">
        <f t="shared" ref="M40" si="62">L40+1</f>
        <v>12</v>
      </c>
      <c r="N40" s="203">
        <f t="shared" ref="N40" si="63">M40+1</f>
        <v>13</v>
      </c>
      <c r="O40" s="203">
        <f t="shared" ref="O40" si="64">N40+1</f>
        <v>14</v>
      </c>
      <c r="P40" s="203">
        <f t="shared" ref="P40" si="65">O40+1</f>
        <v>15</v>
      </c>
    </row>
    <row r="41" spans="1:47" x14ac:dyDescent="0.2">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40"/>
      <c r="AT41" s="240"/>
      <c r="AU41" s="240"/>
    </row>
    <row r="42" spans="1:47" ht="13.5" x14ac:dyDescent="0.2">
      <c r="A42" s="555" t="s">
        <v>173</v>
      </c>
      <c r="B42" s="556">
        <v>3037</v>
      </c>
      <c r="C42" s="557">
        <v>95.6</v>
      </c>
      <c r="D42" s="557">
        <v>61</v>
      </c>
      <c r="E42" s="557">
        <v>52.2</v>
      </c>
      <c r="F42" s="557">
        <v>94</v>
      </c>
      <c r="G42" s="557">
        <v>91.5</v>
      </c>
      <c r="H42" s="557">
        <v>99.5</v>
      </c>
      <c r="I42" s="557">
        <v>94.2</v>
      </c>
      <c r="J42" s="557">
        <v>99.2</v>
      </c>
      <c r="K42" s="557">
        <v>35.200000000000003</v>
      </c>
      <c r="L42" s="557">
        <v>19.7</v>
      </c>
      <c r="M42" s="557">
        <v>303</v>
      </c>
      <c r="N42" s="557">
        <v>354.1</v>
      </c>
      <c r="O42" s="557">
        <v>96.8</v>
      </c>
      <c r="P42" s="557">
        <v>55.2</v>
      </c>
      <c r="Q42" s="557">
        <v>96.9</v>
      </c>
      <c r="R42" s="557">
        <v>71.8</v>
      </c>
      <c r="S42" s="557">
        <v>61.8</v>
      </c>
      <c r="T42" s="557">
        <v>95.8</v>
      </c>
      <c r="U42" s="557">
        <v>93.4</v>
      </c>
      <c r="V42" s="557">
        <v>99.6</v>
      </c>
      <c r="W42" s="557">
        <v>96.4</v>
      </c>
      <c r="X42" s="557">
        <v>99.4</v>
      </c>
      <c r="Y42" s="557">
        <v>43.6</v>
      </c>
      <c r="Z42" s="557">
        <v>29.1</v>
      </c>
      <c r="AA42" s="557">
        <v>327.3</v>
      </c>
      <c r="AB42" s="557">
        <v>389.5</v>
      </c>
      <c r="AC42" s="557">
        <v>97.5</v>
      </c>
      <c r="AD42" s="557">
        <v>63.5</v>
      </c>
      <c r="AE42" s="557">
        <v>96.3</v>
      </c>
      <c r="AF42" s="557">
        <v>66.3</v>
      </c>
      <c r="AG42" s="557">
        <v>56.9</v>
      </c>
      <c r="AH42" s="557">
        <v>94.9</v>
      </c>
      <c r="AI42" s="557">
        <v>92.4</v>
      </c>
      <c r="AJ42" s="557">
        <v>99.6</v>
      </c>
      <c r="AK42" s="557">
        <v>95.3</v>
      </c>
      <c r="AL42" s="557">
        <v>99.3</v>
      </c>
      <c r="AM42" s="557">
        <v>39.4</v>
      </c>
      <c r="AN42" s="557">
        <v>24.3</v>
      </c>
      <c r="AO42" s="557">
        <v>315</v>
      </c>
      <c r="AP42" s="557">
        <v>371.6</v>
      </c>
      <c r="AQ42" s="557">
        <v>97.2</v>
      </c>
      <c r="AR42" s="557">
        <v>59.3</v>
      </c>
      <c r="AS42" s="241"/>
      <c r="AT42" s="241"/>
      <c r="AU42" s="241"/>
    </row>
    <row r="43" spans="1:47" ht="25.5" x14ac:dyDescent="0.2">
      <c r="A43" s="558" t="s">
        <v>174</v>
      </c>
      <c r="B43" s="556">
        <v>1363</v>
      </c>
      <c r="C43" s="557">
        <v>95.4</v>
      </c>
      <c r="D43" s="557">
        <v>58.8</v>
      </c>
      <c r="E43" s="557">
        <v>49.7</v>
      </c>
      <c r="F43" s="557">
        <v>93.7</v>
      </c>
      <c r="G43" s="557">
        <v>91.3</v>
      </c>
      <c r="H43" s="557">
        <v>99.5</v>
      </c>
      <c r="I43" s="557">
        <v>93.5</v>
      </c>
      <c r="J43" s="557">
        <v>99.2</v>
      </c>
      <c r="K43" s="557">
        <v>32.799999999999997</v>
      </c>
      <c r="L43" s="557">
        <v>17.5</v>
      </c>
      <c r="M43" s="557">
        <v>297.89999999999998</v>
      </c>
      <c r="N43" s="557">
        <v>344.6</v>
      </c>
      <c r="O43" s="557">
        <v>96.7</v>
      </c>
      <c r="P43" s="557">
        <v>52.8</v>
      </c>
      <c r="Q43" s="557">
        <v>96.9</v>
      </c>
      <c r="R43" s="557">
        <v>70.400000000000006</v>
      </c>
      <c r="S43" s="557">
        <v>59.8</v>
      </c>
      <c r="T43" s="557">
        <v>95.7</v>
      </c>
      <c r="U43" s="557">
        <v>93</v>
      </c>
      <c r="V43" s="557">
        <v>99.6</v>
      </c>
      <c r="W43" s="557">
        <v>96</v>
      </c>
      <c r="X43" s="557">
        <v>99.4</v>
      </c>
      <c r="Y43" s="557">
        <v>41.7</v>
      </c>
      <c r="Z43" s="557">
        <v>26.9</v>
      </c>
      <c r="AA43" s="557">
        <v>323.2</v>
      </c>
      <c r="AB43" s="557">
        <v>381.5</v>
      </c>
      <c r="AC43" s="557">
        <v>97.4</v>
      </c>
      <c r="AD43" s="557">
        <v>61.4</v>
      </c>
      <c r="AE43" s="557">
        <v>96.1</v>
      </c>
      <c r="AF43" s="557">
        <v>64.5</v>
      </c>
      <c r="AG43" s="557">
        <v>54.7</v>
      </c>
      <c r="AH43" s="557">
        <v>94.7</v>
      </c>
      <c r="AI43" s="557">
        <v>92.1</v>
      </c>
      <c r="AJ43" s="557">
        <v>99.5</v>
      </c>
      <c r="AK43" s="557">
        <v>94.7</v>
      </c>
      <c r="AL43" s="557">
        <v>99.3</v>
      </c>
      <c r="AM43" s="557">
        <v>37.200000000000003</v>
      </c>
      <c r="AN43" s="557">
        <v>22.1</v>
      </c>
      <c r="AO43" s="557">
        <v>310.39999999999998</v>
      </c>
      <c r="AP43" s="557">
        <v>362.9</v>
      </c>
      <c r="AQ43" s="557">
        <v>97.1</v>
      </c>
      <c r="AR43" s="557">
        <v>57</v>
      </c>
      <c r="AS43" s="241"/>
      <c r="AT43" s="241"/>
      <c r="AU43" s="241"/>
    </row>
    <row r="44" spans="1:47" ht="13.5" x14ac:dyDescent="0.2">
      <c r="A44" s="559" t="s">
        <v>175</v>
      </c>
      <c r="B44" s="556">
        <v>1671</v>
      </c>
      <c r="C44" s="557">
        <v>95.7</v>
      </c>
      <c r="D44" s="557">
        <v>62.7</v>
      </c>
      <c r="E44" s="557">
        <v>54</v>
      </c>
      <c r="F44" s="557">
        <v>94.2</v>
      </c>
      <c r="G44" s="557">
        <v>91.7</v>
      </c>
      <c r="H44" s="557">
        <v>99.6</v>
      </c>
      <c r="I44" s="557">
        <v>94.7</v>
      </c>
      <c r="J44" s="557">
        <v>99.3</v>
      </c>
      <c r="K44" s="557">
        <v>37.1</v>
      </c>
      <c r="L44" s="557">
        <v>21.4</v>
      </c>
      <c r="M44" s="557">
        <v>307</v>
      </c>
      <c r="N44" s="557">
        <v>361.5</v>
      </c>
      <c r="O44" s="557">
        <v>96.9</v>
      </c>
      <c r="P44" s="557">
        <v>57</v>
      </c>
      <c r="Q44" s="557">
        <v>97</v>
      </c>
      <c r="R44" s="557">
        <v>72.900000000000006</v>
      </c>
      <c r="S44" s="557">
        <v>63.4</v>
      </c>
      <c r="T44" s="557">
        <v>95.9</v>
      </c>
      <c r="U44" s="557">
        <v>93.7</v>
      </c>
      <c r="V44" s="557">
        <v>99.7</v>
      </c>
      <c r="W44" s="557">
        <v>96.7</v>
      </c>
      <c r="X44" s="557">
        <v>99.5</v>
      </c>
      <c r="Y44" s="557">
        <v>45.1</v>
      </c>
      <c r="Z44" s="557">
        <v>30.8</v>
      </c>
      <c r="AA44" s="557">
        <v>330.5</v>
      </c>
      <c r="AB44" s="557">
        <v>395.6</v>
      </c>
      <c r="AC44" s="557">
        <v>97.6</v>
      </c>
      <c r="AD44" s="557">
        <v>65.2</v>
      </c>
      <c r="AE44" s="557">
        <v>96.4</v>
      </c>
      <c r="AF44" s="557">
        <v>67.8</v>
      </c>
      <c r="AG44" s="557">
        <v>58.6</v>
      </c>
      <c r="AH44" s="557">
        <v>95</v>
      </c>
      <c r="AI44" s="557">
        <v>92.7</v>
      </c>
      <c r="AJ44" s="557">
        <v>99.6</v>
      </c>
      <c r="AK44" s="557">
        <v>95.7</v>
      </c>
      <c r="AL44" s="557">
        <v>99.4</v>
      </c>
      <c r="AM44" s="557">
        <v>41.1</v>
      </c>
      <c r="AN44" s="557">
        <v>26</v>
      </c>
      <c r="AO44" s="557">
        <v>318.60000000000002</v>
      </c>
      <c r="AP44" s="557">
        <v>378.3</v>
      </c>
      <c r="AQ44" s="557">
        <v>97.3</v>
      </c>
      <c r="AR44" s="557">
        <v>61</v>
      </c>
      <c r="AS44" s="241"/>
      <c r="AT44" s="241"/>
      <c r="AU44" s="241"/>
    </row>
    <row r="45" spans="1:47" ht="13.5" x14ac:dyDescent="0.2">
      <c r="A45" s="560" t="s">
        <v>176</v>
      </c>
      <c r="B45" s="556">
        <v>440</v>
      </c>
      <c r="C45" s="557">
        <v>93.2</v>
      </c>
      <c r="D45" s="557">
        <v>47.9</v>
      </c>
      <c r="E45" s="557">
        <v>40.9</v>
      </c>
      <c r="F45" s="557">
        <v>90</v>
      </c>
      <c r="G45" s="557">
        <v>86.8</v>
      </c>
      <c r="H45" s="557">
        <v>99.3</v>
      </c>
      <c r="I45" s="557">
        <v>93.2</v>
      </c>
      <c r="J45" s="557">
        <v>98.6</v>
      </c>
      <c r="K45" s="557">
        <v>24.6</v>
      </c>
      <c r="L45" s="557">
        <v>10.199999999999999</v>
      </c>
      <c r="M45" s="557">
        <v>270.8</v>
      </c>
      <c r="N45" s="557">
        <v>304.7</v>
      </c>
      <c r="O45" s="557">
        <v>95.6</v>
      </c>
      <c r="P45" s="557">
        <v>45.5</v>
      </c>
      <c r="Q45" s="557">
        <v>95</v>
      </c>
      <c r="R45" s="557">
        <v>58.3</v>
      </c>
      <c r="S45" s="557">
        <v>48.7</v>
      </c>
      <c r="T45" s="557">
        <v>92.7</v>
      </c>
      <c r="U45" s="557">
        <v>88.9</v>
      </c>
      <c r="V45" s="557">
        <v>99.5</v>
      </c>
      <c r="W45" s="557">
        <v>95.4</v>
      </c>
      <c r="X45" s="557">
        <v>99.1</v>
      </c>
      <c r="Y45" s="557">
        <v>29.4</v>
      </c>
      <c r="Z45" s="557">
        <v>15.4</v>
      </c>
      <c r="AA45" s="557">
        <v>293.8</v>
      </c>
      <c r="AB45" s="557">
        <v>335.4</v>
      </c>
      <c r="AC45" s="557">
        <v>96.4</v>
      </c>
      <c r="AD45" s="557">
        <v>51.5</v>
      </c>
      <c r="AE45" s="557">
        <v>94.1</v>
      </c>
      <c r="AF45" s="557">
        <v>52.9</v>
      </c>
      <c r="AG45" s="557">
        <v>44.7</v>
      </c>
      <c r="AH45" s="557">
        <v>91.3</v>
      </c>
      <c r="AI45" s="557">
        <v>87.8</v>
      </c>
      <c r="AJ45" s="557">
        <v>99.4</v>
      </c>
      <c r="AK45" s="557">
        <v>94.2</v>
      </c>
      <c r="AL45" s="557">
        <v>98.9</v>
      </c>
      <c r="AM45" s="557">
        <v>26.9</v>
      </c>
      <c r="AN45" s="557">
        <v>12.7</v>
      </c>
      <c r="AO45" s="557">
        <v>281.89999999999998</v>
      </c>
      <c r="AP45" s="557">
        <v>319.60000000000002</v>
      </c>
      <c r="AQ45" s="557">
        <v>96</v>
      </c>
      <c r="AR45" s="557">
        <v>48.4</v>
      </c>
      <c r="AS45" s="241"/>
      <c r="AT45" s="241"/>
      <c r="AU45" s="241"/>
    </row>
    <row r="46" spans="1:47" ht="13.5" x14ac:dyDescent="0.2">
      <c r="A46" s="560" t="s">
        <v>177</v>
      </c>
      <c r="B46" s="556">
        <v>1201</v>
      </c>
      <c r="C46" s="557">
        <v>96.5</v>
      </c>
      <c r="D46" s="557">
        <v>67.5</v>
      </c>
      <c r="E46" s="557">
        <v>58.3</v>
      </c>
      <c r="F46" s="557">
        <v>95.5</v>
      </c>
      <c r="G46" s="557">
        <v>93.3</v>
      </c>
      <c r="H46" s="557">
        <v>99.7</v>
      </c>
      <c r="I46" s="557">
        <v>95.3</v>
      </c>
      <c r="J46" s="557">
        <v>99.5</v>
      </c>
      <c r="K46" s="557">
        <v>41.2</v>
      </c>
      <c r="L46" s="557">
        <v>25</v>
      </c>
      <c r="M46" s="557">
        <v>318.60000000000002</v>
      </c>
      <c r="N46" s="557">
        <v>379.7</v>
      </c>
      <c r="O46" s="557">
        <v>97.3</v>
      </c>
      <c r="P46" s="557">
        <v>60.7</v>
      </c>
      <c r="Q46" s="557">
        <v>97.6</v>
      </c>
      <c r="R46" s="557">
        <v>77.3</v>
      </c>
      <c r="S46" s="557">
        <v>67.8</v>
      </c>
      <c r="T46" s="557">
        <v>96.9</v>
      </c>
      <c r="U46" s="557">
        <v>95.1</v>
      </c>
      <c r="V46" s="557">
        <v>99.7</v>
      </c>
      <c r="W46" s="557">
        <v>97.1</v>
      </c>
      <c r="X46" s="557">
        <v>99.6</v>
      </c>
      <c r="Y46" s="557">
        <v>49.8</v>
      </c>
      <c r="Z46" s="557">
        <v>35.4</v>
      </c>
      <c r="AA46" s="557">
        <v>341.6</v>
      </c>
      <c r="AB46" s="557">
        <v>413.8</v>
      </c>
      <c r="AC46" s="557">
        <v>98</v>
      </c>
      <c r="AD46" s="557">
        <v>69.3</v>
      </c>
      <c r="AE46" s="557">
        <v>97.1</v>
      </c>
      <c r="AF46" s="557">
        <v>72.400000000000006</v>
      </c>
      <c r="AG46" s="557">
        <v>63</v>
      </c>
      <c r="AH46" s="557">
        <v>96.2</v>
      </c>
      <c r="AI46" s="557">
        <v>94.2</v>
      </c>
      <c r="AJ46" s="557">
        <v>99.7</v>
      </c>
      <c r="AK46" s="557">
        <v>96.2</v>
      </c>
      <c r="AL46" s="557">
        <v>99.5</v>
      </c>
      <c r="AM46" s="557">
        <v>45.5</v>
      </c>
      <c r="AN46" s="557">
        <v>30.1</v>
      </c>
      <c r="AO46" s="557">
        <v>330</v>
      </c>
      <c r="AP46" s="557">
        <v>396.7</v>
      </c>
      <c r="AQ46" s="557">
        <v>97.7</v>
      </c>
      <c r="AR46" s="557">
        <v>65</v>
      </c>
      <c r="AS46" s="241"/>
      <c r="AT46" s="241"/>
      <c r="AU46" s="241"/>
    </row>
    <row r="47" spans="1:47" ht="13.5" x14ac:dyDescent="0.2">
      <c r="A47" s="561" t="s">
        <v>385</v>
      </c>
      <c r="B47" s="556">
        <v>9</v>
      </c>
      <c r="C47" s="557">
        <v>97.8</v>
      </c>
      <c r="D47" s="557">
        <v>66.3</v>
      </c>
      <c r="E47" s="557">
        <v>55.8</v>
      </c>
      <c r="F47" s="557">
        <v>97.5</v>
      </c>
      <c r="G47" s="557">
        <v>95.6</v>
      </c>
      <c r="H47" s="557">
        <v>99.4</v>
      </c>
      <c r="I47" s="557">
        <v>94.2</v>
      </c>
      <c r="J47" s="557">
        <v>99.2</v>
      </c>
      <c r="K47" s="557">
        <v>28.5</v>
      </c>
      <c r="L47" s="557">
        <v>18.2</v>
      </c>
      <c r="M47" s="557">
        <v>319.60000000000002</v>
      </c>
      <c r="N47" s="557">
        <v>354.4</v>
      </c>
      <c r="O47" s="557">
        <v>98.1</v>
      </c>
      <c r="P47" s="557">
        <v>57.5</v>
      </c>
      <c r="Q47" s="557">
        <v>99</v>
      </c>
      <c r="R47" s="557">
        <v>72.8</v>
      </c>
      <c r="S47" s="557">
        <v>61.8</v>
      </c>
      <c r="T47" s="557">
        <v>97.4</v>
      </c>
      <c r="U47" s="557">
        <v>97.4</v>
      </c>
      <c r="V47" s="557">
        <v>100</v>
      </c>
      <c r="W47" s="557">
        <v>95.3</v>
      </c>
      <c r="X47" s="557">
        <v>100</v>
      </c>
      <c r="Y47" s="557">
        <v>58.1</v>
      </c>
      <c r="Z47" s="557">
        <v>36.1</v>
      </c>
      <c r="AA47" s="557">
        <v>332.2</v>
      </c>
      <c r="AB47" s="557">
        <v>389.1</v>
      </c>
      <c r="AC47" s="557">
        <v>99</v>
      </c>
      <c r="AD47" s="557">
        <v>62.3</v>
      </c>
      <c r="AE47" s="557">
        <v>98.2</v>
      </c>
      <c r="AF47" s="557">
        <v>68.5</v>
      </c>
      <c r="AG47" s="557">
        <v>57.9</v>
      </c>
      <c r="AH47" s="557">
        <v>97.5</v>
      </c>
      <c r="AI47" s="557">
        <v>96.2</v>
      </c>
      <c r="AJ47" s="557">
        <v>99.6</v>
      </c>
      <c r="AK47" s="557">
        <v>94.6</v>
      </c>
      <c r="AL47" s="557">
        <v>99.5</v>
      </c>
      <c r="AM47" s="557">
        <v>38.700000000000003</v>
      </c>
      <c r="AN47" s="557">
        <v>24.4</v>
      </c>
      <c r="AO47" s="557">
        <v>323.89999999999998</v>
      </c>
      <c r="AP47" s="557">
        <v>366.4</v>
      </c>
      <c r="AQ47" s="557">
        <v>98.4</v>
      </c>
      <c r="AR47" s="557">
        <v>59.1</v>
      </c>
      <c r="AS47" s="241"/>
      <c r="AT47" s="241"/>
      <c r="AU47" s="241"/>
    </row>
    <row r="48" spans="1:47" ht="13.5" x14ac:dyDescent="0.2">
      <c r="A48" s="561" t="s">
        <v>383</v>
      </c>
      <c r="B48" s="556">
        <v>7</v>
      </c>
      <c r="C48" s="557">
        <v>94.2</v>
      </c>
      <c r="D48" s="557">
        <v>58.8</v>
      </c>
      <c r="E48" s="557">
        <v>50.4</v>
      </c>
      <c r="F48" s="557">
        <v>93.4</v>
      </c>
      <c r="G48" s="557">
        <v>93.4</v>
      </c>
      <c r="H48" s="557">
        <v>99.6</v>
      </c>
      <c r="I48" s="557">
        <v>94.2</v>
      </c>
      <c r="J48" s="557">
        <v>99.6</v>
      </c>
      <c r="K48" s="557">
        <v>5.8</v>
      </c>
      <c r="L48" s="557">
        <v>1.8</v>
      </c>
      <c r="M48" s="557">
        <v>292.10000000000002</v>
      </c>
      <c r="N48" s="557">
        <v>330.6</v>
      </c>
      <c r="O48" s="557">
        <v>98.7</v>
      </c>
      <c r="P48" s="557">
        <v>55.8</v>
      </c>
      <c r="Q48" s="557">
        <v>89.1</v>
      </c>
      <c r="R48" s="557">
        <v>39.1</v>
      </c>
      <c r="S48" s="557">
        <v>37.5</v>
      </c>
      <c r="T48" s="557">
        <v>87.5</v>
      </c>
      <c r="U48" s="557">
        <v>85.9</v>
      </c>
      <c r="V48" s="557">
        <v>95.3</v>
      </c>
      <c r="W48" s="557">
        <v>73.400000000000006</v>
      </c>
      <c r="X48" s="557">
        <v>93.8</v>
      </c>
      <c r="Y48" s="557">
        <v>23.4</v>
      </c>
      <c r="Z48" s="557">
        <v>7.8</v>
      </c>
      <c r="AA48" s="557">
        <v>234.7</v>
      </c>
      <c r="AB48" s="557">
        <v>255.8</v>
      </c>
      <c r="AC48" s="557">
        <v>89.1</v>
      </c>
      <c r="AD48" s="557">
        <v>42.2</v>
      </c>
      <c r="AE48" s="557">
        <v>93.1</v>
      </c>
      <c r="AF48" s="557">
        <v>54.5</v>
      </c>
      <c r="AG48" s="557">
        <v>47.6</v>
      </c>
      <c r="AH48" s="557">
        <v>92.1</v>
      </c>
      <c r="AI48" s="557">
        <v>91.7</v>
      </c>
      <c r="AJ48" s="557">
        <v>98.6</v>
      </c>
      <c r="AK48" s="557">
        <v>89.7</v>
      </c>
      <c r="AL48" s="557">
        <v>98.3</v>
      </c>
      <c r="AM48" s="557">
        <v>9.6999999999999993</v>
      </c>
      <c r="AN48" s="557">
        <v>3.1</v>
      </c>
      <c r="AO48" s="557">
        <v>279.39999999999998</v>
      </c>
      <c r="AP48" s="557">
        <v>314.10000000000002</v>
      </c>
      <c r="AQ48" s="557">
        <v>96.6</v>
      </c>
      <c r="AR48" s="557">
        <v>52.8</v>
      </c>
      <c r="AS48" s="241"/>
      <c r="AT48" s="241"/>
      <c r="AU48" s="241"/>
    </row>
    <row r="49" spans="1:47" ht="13.5" x14ac:dyDescent="0.2">
      <c r="A49" s="561" t="s">
        <v>384</v>
      </c>
      <c r="B49" s="556">
        <v>14</v>
      </c>
      <c r="C49" s="557">
        <v>81</v>
      </c>
      <c r="D49" s="557">
        <v>19</v>
      </c>
      <c r="E49" s="557">
        <v>14.3</v>
      </c>
      <c r="F49" s="557">
        <v>73.099999999999994</v>
      </c>
      <c r="G49" s="557">
        <v>71.400000000000006</v>
      </c>
      <c r="H49" s="557">
        <v>97.6</v>
      </c>
      <c r="I49" s="557">
        <v>75.900000000000006</v>
      </c>
      <c r="J49" s="557">
        <v>96.3</v>
      </c>
      <c r="K49" s="557">
        <v>6.5</v>
      </c>
      <c r="L49" s="557">
        <v>2.7</v>
      </c>
      <c r="M49" s="557">
        <v>190.9</v>
      </c>
      <c r="N49" s="557">
        <v>197.8</v>
      </c>
      <c r="O49" s="557">
        <v>89.8</v>
      </c>
      <c r="P49" s="557">
        <v>20.100000000000001</v>
      </c>
      <c r="Q49" s="557">
        <v>78.5</v>
      </c>
      <c r="R49" s="557">
        <v>28.7</v>
      </c>
      <c r="S49" s="557">
        <v>25.7</v>
      </c>
      <c r="T49" s="557">
        <v>74.3</v>
      </c>
      <c r="U49" s="557">
        <v>73.400000000000006</v>
      </c>
      <c r="V49" s="557">
        <v>96.6</v>
      </c>
      <c r="W49" s="557">
        <v>78.5</v>
      </c>
      <c r="X49" s="557">
        <v>94.5</v>
      </c>
      <c r="Y49" s="557">
        <v>15.6</v>
      </c>
      <c r="Z49" s="557">
        <v>5.5</v>
      </c>
      <c r="AA49" s="557">
        <v>211</v>
      </c>
      <c r="AB49" s="557">
        <v>224.2</v>
      </c>
      <c r="AC49" s="557">
        <v>88.2</v>
      </c>
      <c r="AD49" s="557">
        <v>30.4</v>
      </c>
      <c r="AE49" s="557">
        <v>79.8</v>
      </c>
      <c r="AF49" s="557">
        <v>23.4</v>
      </c>
      <c r="AG49" s="557">
        <v>19.399999999999999</v>
      </c>
      <c r="AH49" s="557">
        <v>73.599999999999994</v>
      </c>
      <c r="AI49" s="557">
        <v>72.3</v>
      </c>
      <c r="AJ49" s="557">
        <v>97.2</v>
      </c>
      <c r="AK49" s="557">
        <v>77</v>
      </c>
      <c r="AL49" s="557">
        <v>95.5</v>
      </c>
      <c r="AM49" s="557">
        <v>10.5</v>
      </c>
      <c r="AN49" s="557">
        <v>4</v>
      </c>
      <c r="AO49" s="557">
        <v>199.9</v>
      </c>
      <c r="AP49" s="557">
        <v>209.6</v>
      </c>
      <c r="AQ49" s="557">
        <v>89.1</v>
      </c>
      <c r="AR49" s="557">
        <v>24.7</v>
      </c>
      <c r="AS49" s="241"/>
      <c r="AT49" s="241"/>
      <c r="AU49" s="241"/>
    </row>
    <row r="50" spans="1:47" ht="13.5" x14ac:dyDescent="0.2">
      <c r="A50" s="555" t="s">
        <v>178</v>
      </c>
      <c r="B50" s="556">
        <v>739</v>
      </c>
      <c r="C50" s="557">
        <v>9.1999999999999993</v>
      </c>
      <c r="D50" s="557">
        <v>0.5</v>
      </c>
      <c r="E50" s="557" t="s">
        <v>425</v>
      </c>
      <c r="F50" s="557">
        <v>7.8</v>
      </c>
      <c r="G50" s="557">
        <v>6.6</v>
      </c>
      <c r="H50" s="557">
        <v>42.7</v>
      </c>
      <c r="I50" s="557">
        <v>10.3</v>
      </c>
      <c r="J50" s="557">
        <v>39.4</v>
      </c>
      <c r="K50" s="557" t="s">
        <v>425</v>
      </c>
      <c r="L50" s="557" t="s">
        <v>425</v>
      </c>
      <c r="M50" s="557">
        <v>31.3</v>
      </c>
      <c r="N50" s="557">
        <v>31.5</v>
      </c>
      <c r="O50" s="557">
        <v>17.600000000000001</v>
      </c>
      <c r="P50" s="557">
        <v>0.8</v>
      </c>
      <c r="Q50" s="557">
        <v>4.0999999999999996</v>
      </c>
      <c r="R50" s="557">
        <v>0.2</v>
      </c>
      <c r="S50" s="557" t="s">
        <v>425</v>
      </c>
      <c r="T50" s="557">
        <v>3.1</v>
      </c>
      <c r="U50" s="557">
        <v>2</v>
      </c>
      <c r="V50" s="557">
        <v>30.3</v>
      </c>
      <c r="W50" s="557">
        <v>6.5</v>
      </c>
      <c r="X50" s="557">
        <v>28.1</v>
      </c>
      <c r="Y50" s="557" t="s">
        <v>425</v>
      </c>
      <c r="Z50" s="557" t="s">
        <v>425</v>
      </c>
      <c r="AA50" s="557">
        <v>17.5</v>
      </c>
      <c r="AB50" s="557">
        <v>17.5</v>
      </c>
      <c r="AC50" s="557">
        <v>8.1</v>
      </c>
      <c r="AD50" s="557">
        <v>0.1</v>
      </c>
      <c r="AE50" s="557">
        <v>7.8</v>
      </c>
      <c r="AF50" s="557">
        <v>0.5</v>
      </c>
      <c r="AG50" s="557">
        <v>0.3</v>
      </c>
      <c r="AH50" s="557">
        <v>6.5</v>
      </c>
      <c r="AI50" s="557">
        <v>5.3</v>
      </c>
      <c r="AJ50" s="557">
        <v>39.299999999999997</v>
      </c>
      <c r="AK50" s="557">
        <v>9.3000000000000007</v>
      </c>
      <c r="AL50" s="557">
        <v>36.299999999999997</v>
      </c>
      <c r="AM50" s="557">
        <v>0</v>
      </c>
      <c r="AN50" s="557" t="s">
        <v>425</v>
      </c>
      <c r="AO50" s="557">
        <v>27.5</v>
      </c>
      <c r="AP50" s="557">
        <v>27.7</v>
      </c>
      <c r="AQ50" s="557">
        <v>15</v>
      </c>
      <c r="AR50" s="557">
        <v>0.6</v>
      </c>
      <c r="AS50" s="241"/>
      <c r="AT50" s="241"/>
      <c r="AU50" s="241"/>
    </row>
    <row r="51" spans="1:47" ht="13.5" x14ac:dyDescent="0.2">
      <c r="A51" s="562" t="s">
        <v>179</v>
      </c>
      <c r="B51" s="556">
        <v>3776</v>
      </c>
      <c r="C51" s="557">
        <v>93.3</v>
      </c>
      <c r="D51" s="557">
        <v>59.4</v>
      </c>
      <c r="E51" s="557">
        <v>50.8</v>
      </c>
      <c r="F51" s="557">
        <v>91.8</v>
      </c>
      <c r="G51" s="557">
        <v>89.3</v>
      </c>
      <c r="H51" s="557">
        <v>98.1</v>
      </c>
      <c r="I51" s="557">
        <v>92</v>
      </c>
      <c r="J51" s="557">
        <v>97.7</v>
      </c>
      <c r="K51" s="557">
        <v>34.299999999999997</v>
      </c>
      <c r="L51" s="557">
        <v>19.2</v>
      </c>
      <c r="M51" s="557">
        <v>296</v>
      </c>
      <c r="N51" s="557">
        <v>345.8</v>
      </c>
      <c r="O51" s="557">
        <v>94.8</v>
      </c>
      <c r="P51" s="557">
        <v>53.8</v>
      </c>
      <c r="Q51" s="557">
        <v>96</v>
      </c>
      <c r="R51" s="557">
        <v>71.099999999999994</v>
      </c>
      <c r="S51" s="557">
        <v>61.2</v>
      </c>
      <c r="T51" s="557">
        <v>94.9</v>
      </c>
      <c r="U51" s="557">
        <v>92.5</v>
      </c>
      <c r="V51" s="557">
        <v>98.9</v>
      </c>
      <c r="W51" s="557">
        <v>95.5</v>
      </c>
      <c r="X51" s="557">
        <v>98.7</v>
      </c>
      <c r="Y51" s="557">
        <v>43.2</v>
      </c>
      <c r="Z51" s="557">
        <v>28.8</v>
      </c>
      <c r="AA51" s="557">
        <v>324.2</v>
      </c>
      <c r="AB51" s="557">
        <v>385.7</v>
      </c>
      <c r="AC51" s="557">
        <v>96.6</v>
      </c>
      <c r="AD51" s="557">
        <v>62.9</v>
      </c>
      <c r="AE51" s="557">
        <v>94.6</v>
      </c>
      <c r="AF51" s="557">
        <v>65.099999999999994</v>
      </c>
      <c r="AG51" s="557">
        <v>55.9</v>
      </c>
      <c r="AH51" s="557">
        <v>93.3</v>
      </c>
      <c r="AI51" s="557">
        <v>90.9</v>
      </c>
      <c r="AJ51" s="557">
        <v>98.5</v>
      </c>
      <c r="AK51" s="557">
        <v>93.7</v>
      </c>
      <c r="AL51" s="557">
        <v>98.2</v>
      </c>
      <c r="AM51" s="557">
        <v>38.700000000000003</v>
      </c>
      <c r="AN51" s="557">
        <v>23.9</v>
      </c>
      <c r="AO51" s="557">
        <v>309.8</v>
      </c>
      <c r="AP51" s="557">
        <v>365.3</v>
      </c>
      <c r="AQ51" s="557">
        <v>95.7</v>
      </c>
      <c r="AR51" s="557">
        <v>58.2</v>
      </c>
      <c r="AS51" s="241"/>
      <c r="AT51" s="241"/>
      <c r="AU51" s="241"/>
    </row>
    <row r="52" spans="1:47" ht="36" x14ac:dyDescent="0.2">
      <c r="A52" s="563" t="s">
        <v>158</v>
      </c>
      <c r="B52" s="556">
        <v>426</v>
      </c>
      <c r="C52" s="557">
        <v>11.7</v>
      </c>
      <c r="D52" s="557">
        <v>1.6</v>
      </c>
      <c r="E52" s="557">
        <v>0.9</v>
      </c>
      <c r="F52" s="557">
        <v>9.6</v>
      </c>
      <c r="G52" s="557">
        <v>7.4</v>
      </c>
      <c r="H52" s="557">
        <v>63.3</v>
      </c>
      <c r="I52" s="557">
        <v>20.399999999999999</v>
      </c>
      <c r="J52" s="557">
        <v>56.4</v>
      </c>
      <c r="K52" s="557">
        <v>0.3</v>
      </c>
      <c r="L52" s="557">
        <v>0.2</v>
      </c>
      <c r="M52" s="557">
        <v>47.8</v>
      </c>
      <c r="N52" s="557">
        <v>48</v>
      </c>
      <c r="O52" s="557">
        <v>25.5</v>
      </c>
      <c r="P52" s="557">
        <v>1.8</v>
      </c>
      <c r="Q52" s="557">
        <v>15.8</v>
      </c>
      <c r="R52" s="557">
        <v>3</v>
      </c>
      <c r="S52" s="557">
        <v>2</v>
      </c>
      <c r="T52" s="557">
        <v>13.6</v>
      </c>
      <c r="U52" s="557">
        <v>10.6</v>
      </c>
      <c r="V52" s="557">
        <v>67.400000000000006</v>
      </c>
      <c r="W52" s="557">
        <v>27.5</v>
      </c>
      <c r="X52" s="557">
        <v>61.4</v>
      </c>
      <c r="Y52" s="557">
        <v>0.2</v>
      </c>
      <c r="Z52" s="557">
        <v>0.1</v>
      </c>
      <c r="AA52" s="557">
        <v>60.5</v>
      </c>
      <c r="AB52" s="557">
        <v>60.7</v>
      </c>
      <c r="AC52" s="557">
        <v>29.9</v>
      </c>
      <c r="AD52" s="557">
        <v>3.3</v>
      </c>
      <c r="AE52" s="557">
        <v>13.2</v>
      </c>
      <c r="AF52" s="557">
        <v>2.1</v>
      </c>
      <c r="AG52" s="557">
        <v>1.3</v>
      </c>
      <c r="AH52" s="557">
        <v>11.1</v>
      </c>
      <c r="AI52" s="557">
        <v>8.5</v>
      </c>
      <c r="AJ52" s="557">
        <v>64.8</v>
      </c>
      <c r="AK52" s="557">
        <v>22.9</v>
      </c>
      <c r="AL52" s="557">
        <v>58.2</v>
      </c>
      <c r="AM52" s="557">
        <v>0.3</v>
      </c>
      <c r="AN52" s="557">
        <v>0.1</v>
      </c>
      <c r="AO52" s="557">
        <v>52.3</v>
      </c>
      <c r="AP52" s="557">
        <v>52.5</v>
      </c>
      <c r="AQ52" s="557">
        <v>27.1</v>
      </c>
      <c r="AR52" s="557">
        <v>2.2999999999999998</v>
      </c>
      <c r="AS52" s="241"/>
      <c r="AT52" s="241"/>
      <c r="AU52" s="241"/>
    </row>
    <row r="53" spans="1:47" ht="48" x14ac:dyDescent="0.2">
      <c r="A53" s="564" t="s">
        <v>157</v>
      </c>
      <c r="B53" s="556">
        <v>4202</v>
      </c>
      <c r="C53" s="557">
        <v>91.7</v>
      </c>
      <c r="D53" s="557">
        <v>58.3</v>
      </c>
      <c r="E53" s="557">
        <v>49.8</v>
      </c>
      <c r="F53" s="557">
        <v>90.1</v>
      </c>
      <c r="G53" s="557">
        <v>87.7</v>
      </c>
      <c r="H53" s="557">
        <v>97.4</v>
      </c>
      <c r="I53" s="557">
        <v>90.6</v>
      </c>
      <c r="J53" s="557">
        <v>96.8</v>
      </c>
      <c r="K53" s="557">
        <v>33.6</v>
      </c>
      <c r="L53" s="557">
        <v>18.8</v>
      </c>
      <c r="M53" s="557">
        <v>290.89999999999998</v>
      </c>
      <c r="N53" s="557">
        <v>339.7</v>
      </c>
      <c r="O53" s="557">
        <v>93.3</v>
      </c>
      <c r="P53" s="557">
        <v>52.7</v>
      </c>
      <c r="Q53" s="557">
        <v>95.1</v>
      </c>
      <c r="R53" s="557">
        <v>70.3</v>
      </c>
      <c r="S53" s="557">
        <v>60.5</v>
      </c>
      <c r="T53" s="557">
        <v>94</v>
      </c>
      <c r="U53" s="557">
        <v>91.5</v>
      </c>
      <c r="V53" s="557">
        <v>98.6</v>
      </c>
      <c r="W53" s="557">
        <v>94.7</v>
      </c>
      <c r="X53" s="557">
        <v>98.3</v>
      </c>
      <c r="Y53" s="557">
        <v>42.7</v>
      </c>
      <c r="Z53" s="557">
        <v>28.5</v>
      </c>
      <c r="AA53" s="557">
        <v>321.10000000000002</v>
      </c>
      <c r="AB53" s="557">
        <v>381.9</v>
      </c>
      <c r="AC53" s="557">
        <v>95.9</v>
      </c>
      <c r="AD53" s="557">
        <v>62.2</v>
      </c>
      <c r="AE53" s="557">
        <v>93.3</v>
      </c>
      <c r="AF53" s="557">
        <v>64.099999999999994</v>
      </c>
      <c r="AG53" s="557">
        <v>55</v>
      </c>
      <c r="AH53" s="557">
        <v>92</v>
      </c>
      <c r="AI53" s="557">
        <v>89.5</v>
      </c>
      <c r="AJ53" s="557">
        <v>97.9</v>
      </c>
      <c r="AK53" s="557">
        <v>92.6</v>
      </c>
      <c r="AL53" s="557">
        <v>97.5</v>
      </c>
      <c r="AM53" s="557">
        <v>38</v>
      </c>
      <c r="AN53" s="557">
        <v>23.5</v>
      </c>
      <c r="AO53" s="557">
        <v>305.60000000000002</v>
      </c>
      <c r="AP53" s="557">
        <v>360.3</v>
      </c>
      <c r="AQ53" s="557">
        <v>94.6</v>
      </c>
      <c r="AR53" s="557">
        <v>57.3</v>
      </c>
      <c r="AS53" s="241"/>
      <c r="AT53" s="241"/>
      <c r="AU53" s="241"/>
    </row>
    <row r="54" spans="1:47" x14ac:dyDescent="0.2">
      <c r="A54" s="555" t="s">
        <v>96</v>
      </c>
      <c r="B54" s="556">
        <v>64</v>
      </c>
      <c r="C54" s="557">
        <v>22</v>
      </c>
      <c r="D54" s="557">
        <v>3.9</v>
      </c>
      <c r="E54" s="557">
        <v>2.6</v>
      </c>
      <c r="F54" s="557">
        <v>20.399999999999999</v>
      </c>
      <c r="G54" s="557">
        <v>17.399999999999999</v>
      </c>
      <c r="H54" s="557">
        <v>48</v>
      </c>
      <c r="I54" s="557">
        <v>23.7</v>
      </c>
      <c r="J54" s="557">
        <v>45.7</v>
      </c>
      <c r="K54" s="557">
        <v>1.4</v>
      </c>
      <c r="L54" s="557" t="s">
        <v>425</v>
      </c>
      <c r="M54" s="557">
        <v>57.5</v>
      </c>
      <c r="N54" s="557">
        <v>58.2</v>
      </c>
      <c r="O54" s="557">
        <v>21.3</v>
      </c>
      <c r="P54" s="557">
        <v>3.2</v>
      </c>
      <c r="Q54" s="557">
        <v>16.100000000000001</v>
      </c>
      <c r="R54" s="557">
        <v>2.1</v>
      </c>
      <c r="S54" s="557">
        <v>2.1</v>
      </c>
      <c r="T54" s="557">
        <v>16.100000000000001</v>
      </c>
      <c r="U54" s="557">
        <v>13.3</v>
      </c>
      <c r="V54" s="557">
        <v>42</v>
      </c>
      <c r="W54" s="557">
        <v>17.5</v>
      </c>
      <c r="X54" s="557">
        <v>40.6</v>
      </c>
      <c r="Y54" s="557">
        <v>2.1</v>
      </c>
      <c r="Z54" s="557" t="s">
        <v>425</v>
      </c>
      <c r="AA54" s="557">
        <v>49.4</v>
      </c>
      <c r="AB54" s="557">
        <v>50.3</v>
      </c>
      <c r="AC54" s="557">
        <v>20.3</v>
      </c>
      <c r="AD54" s="557">
        <v>2.1</v>
      </c>
      <c r="AE54" s="557">
        <v>20.6</v>
      </c>
      <c r="AF54" s="557">
        <v>3.5</v>
      </c>
      <c r="AG54" s="557">
        <v>2.4</v>
      </c>
      <c r="AH54" s="557">
        <v>19.3</v>
      </c>
      <c r="AI54" s="557">
        <v>16.399999999999999</v>
      </c>
      <c r="AJ54" s="557">
        <v>46.5</v>
      </c>
      <c r="AK54" s="557">
        <v>22.1</v>
      </c>
      <c r="AL54" s="557">
        <v>44.4</v>
      </c>
      <c r="AM54" s="557">
        <v>1.6</v>
      </c>
      <c r="AN54" s="557">
        <v>0.7</v>
      </c>
      <c r="AO54" s="557">
        <v>55.5</v>
      </c>
      <c r="AP54" s="557">
        <v>56.3</v>
      </c>
      <c r="AQ54" s="557">
        <v>21.1</v>
      </c>
      <c r="AR54" s="557">
        <v>3</v>
      </c>
      <c r="AS54" s="241"/>
      <c r="AT54" s="241"/>
      <c r="AU54" s="241"/>
    </row>
    <row r="55" spans="1:47" x14ac:dyDescent="0.2">
      <c r="A55" s="555" t="s">
        <v>60</v>
      </c>
      <c r="B55" s="556">
        <v>855</v>
      </c>
      <c r="C55" s="557">
        <v>57.7</v>
      </c>
      <c r="D55" s="557">
        <v>49</v>
      </c>
      <c r="E55" s="557">
        <v>22.6</v>
      </c>
      <c r="F55" s="557">
        <v>57.6</v>
      </c>
      <c r="G55" s="557">
        <v>29.3</v>
      </c>
      <c r="H55" s="557">
        <v>93.8</v>
      </c>
      <c r="I55" s="557">
        <v>91.4</v>
      </c>
      <c r="J55" s="557">
        <v>93.7</v>
      </c>
      <c r="K55" s="557">
        <v>12.4</v>
      </c>
      <c r="L55" s="557">
        <v>8.6</v>
      </c>
      <c r="M55" s="557">
        <v>243.4</v>
      </c>
      <c r="N55" s="557">
        <v>258</v>
      </c>
      <c r="O55" s="557">
        <v>30.1</v>
      </c>
      <c r="P55" s="557">
        <v>23.2</v>
      </c>
      <c r="Q55" s="557">
        <v>70.099999999999994</v>
      </c>
      <c r="R55" s="557">
        <v>64.2</v>
      </c>
      <c r="S55" s="557">
        <v>33.5</v>
      </c>
      <c r="T55" s="557">
        <v>70.099999999999994</v>
      </c>
      <c r="U55" s="557">
        <v>39.299999999999997</v>
      </c>
      <c r="V55" s="557">
        <v>94.8</v>
      </c>
      <c r="W55" s="557">
        <v>93.4</v>
      </c>
      <c r="X55" s="557">
        <v>94.7</v>
      </c>
      <c r="Y55" s="557">
        <v>20.3</v>
      </c>
      <c r="Z55" s="557">
        <v>16.7</v>
      </c>
      <c r="AA55" s="557">
        <v>284.7</v>
      </c>
      <c r="AB55" s="557">
        <v>309.39999999999998</v>
      </c>
      <c r="AC55" s="557">
        <v>39.799999999999997</v>
      </c>
      <c r="AD55" s="557">
        <v>33.9</v>
      </c>
      <c r="AE55" s="557">
        <v>63.9</v>
      </c>
      <c r="AF55" s="557">
        <v>56.5</v>
      </c>
      <c r="AG55" s="557">
        <v>28</v>
      </c>
      <c r="AH55" s="557">
        <v>63.8</v>
      </c>
      <c r="AI55" s="557">
        <v>34.299999999999997</v>
      </c>
      <c r="AJ55" s="557">
        <v>94.3</v>
      </c>
      <c r="AK55" s="557">
        <v>92.4</v>
      </c>
      <c r="AL55" s="557">
        <v>94.2</v>
      </c>
      <c r="AM55" s="557">
        <v>16.3</v>
      </c>
      <c r="AN55" s="557">
        <v>12.6</v>
      </c>
      <c r="AO55" s="557">
        <v>263.8</v>
      </c>
      <c r="AP55" s="557">
        <v>283.39999999999998</v>
      </c>
      <c r="AQ55" s="557">
        <v>34.9</v>
      </c>
      <c r="AR55" s="557">
        <v>28.5</v>
      </c>
      <c r="AS55" s="241"/>
      <c r="AT55" s="241"/>
      <c r="AU55" s="241"/>
    </row>
    <row r="56" spans="1:47" x14ac:dyDescent="0.2">
      <c r="A56" s="555" t="s">
        <v>61</v>
      </c>
      <c r="B56" s="556">
        <v>218</v>
      </c>
      <c r="C56" s="557">
        <v>13.1</v>
      </c>
      <c r="D56" s="557">
        <v>4</v>
      </c>
      <c r="E56" s="557">
        <v>1.6</v>
      </c>
      <c r="F56" s="557">
        <v>12</v>
      </c>
      <c r="G56" s="557">
        <v>8.4</v>
      </c>
      <c r="H56" s="557">
        <v>46.6</v>
      </c>
      <c r="I56" s="557">
        <v>20.399999999999999</v>
      </c>
      <c r="J56" s="557">
        <v>43.1</v>
      </c>
      <c r="K56" s="557" t="s">
        <v>425</v>
      </c>
      <c r="L56" s="557">
        <v>0</v>
      </c>
      <c r="M56" s="557">
        <v>49</v>
      </c>
      <c r="N56" s="557">
        <v>49.1</v>
      </c>
      <c r="O56" s="557">
        <v>20.399999999999999</v>
      </c>
      <c r="P56" s="557">
        <v>2.5</v>
      </c>
      <c r="Q56" s="557">
        <v>12.9</v>
      </c>
      <c r="R56" s="557">
        <v>2.4</v>
      </c>
      <c r="S56" s="557">
        <v>1.9</v>
      </c>
      <c r="T56" s="557">
        <v>12.1</v>
      </c>
      <c r="U56" s="557">
        <v>8</v>
      </c>
      <c r="V56" s="557">
        <v>47.4</v>
      </c>
      <c r="W56" s="557">
        <v>17.8</v>
      </c>
      <c r="X56" s="557">
        <v>44.4</v>
      </c>
      <c r="Y56" s="557" t="s">
        <v>425</v>
      </c>
      <c r="Z56" s="557">
        <v>0</v>
      </c>
      <c r="AA56" s="557">
        <v>45.5</v>
      </c>
      <c r="AB56" s="557">
        <v>45.5</v>
      </c>
      <c r="AC56" s="557">
        <v>22.2</v>
      </c>
      <c r="AD56" s="557">
        <v>2.8</v>
      </c>
      <c r="AE56" s="557">
        <v>13</v>
      </c>
      <c r="AF56" s="557">
        <v>3.6</v>
      </c>
      <c r="AG56" s="557">
        <v>1.7</v>
      </c>
      <c r="AH56" s="557">
        <v>12</v>
      </c>
      <c r="AI56" s="557">
        <v>8.3000000000000007</v>
      </c>
      <c r="AJ56" s="557">
        <v>46.8</v>
      </c>
      <c r="AK56" s="557">
        <v>19.8</v>
      </c>
      <c r="AL56" s="557">
        <v>43.4</v>
      </c>
      <c r="AM56" s="557" t="s">
        <v>425</v>
      </c>
      <c r="AN56" s="557">
        <v>0</v>
      </c>
      <c r="AO56" s="557">
        <v>48.2</v>
      </c>
      <c r="AP56" s="557">
        <v>48.3</v>
      </c>
      <c r="AQ56" s="557">
        <v>20.9</v>
      </c>
      <c r="AR56" s="557">
        <v>2.6</v>
      </c>
      <c r="AS56" s="241"/>
      <c r="AT56" s="241"/>
      <c r="AU56" s="241"/>
    </row>
    <row r="57" spans="1:47" ht="13.5" x14ac:dyDescent="0.2">
      <c r="A57" s="562" t="s">
        <v>180</v>
      </c>
      <c r="B57" s="556">
        <v>1137</v>
      </c>
      <c r="C57" s="557">
        <v>54.2</v>
      </c>
      <c r="D57" s="557">
        <v>45.2</v>
      </c>
      <c r="E57" s="557">
        <v>20.9</v>
      </c>
      <c r="F57" s="557">
        <v>53.9</v>
      </c>
      <c r="G57" s="557">
        <v>27.7</v>
      </c>
      <c r="H57" s="557">
        <v>89.9</v>
      </c>
      <c r="I57" s="557">
        <v>85.6</v>
      </c>
      <c r="J57" s="557">
        <v>89.6</v>
      </c>
      <c r="K57" s="557">
        <v>11.4</v>
      </c>
      <c r="L57" s="557">
        <v>7.9</v>
      </c>
      <c r="M57" s="557">
        <v>227.5</v>
      </c>
      <c r="N57" s="557">
        <v>240.9</v>
      </c>
      <c r="O57" s="557">
        <v>29.3</v>
      </c>
      <c r="P57" s="557">
        <v>21.5</v>
      </c>
      <c r="Q57" s="557">
        <v>68.5</v>
      </c>
      <c r="R57" s="557">
        <v>62.5</v>
      </c>
      <c r="S57" s="557">
        <v>32.6</v>
      </c>
      <c r="T57" s="557">
        <v>68.400000000000006</v>
      </c>
      <c r="U57" s="557">
        <v>38.5</v>
      </c>
      <c r="V57" s="557">
        <v>93.4</v>
      </c>
      <c r="W57" s="557">
        <v>91.2</v>
      </c>
      <c r="X57" s="557">
        <v>93.3</v>
      </c>
      <c r="Y57" s="557">
        <v>19.7</v>
      </c>
      <c r="Z57" s="557">
        <v>16.3</v>
      </c>
      <c r="AA57" s="557">
        <v>277.89999999999998</v>
      </c>
      <c r="AB57" s="557">
        <v>301.89999999999998</v>
      </c>
      <c r="AC57" s="557">
        <v>39.299999999999997</v>
      </c>
      <c r="AD57" s="557">
        <v>33</v>
      </c>
      <c r="AE57" s="557">
        <v>61.1</v>
      </c>
      <c r="AF57" s="557">
        <v>53.5</v>
      </c>
      <c r="AG57" s="557">
        <v>26.5</v>
      </c>
      <c r="AH57" s="557">
        <v>60.9</v>
      </c>
      <c r="AI57" s="557">
        <v>32.9</v>
      </c>
      <c r="AJ57" s="557">
        <v>91.6</v>
      </c>
      <c r="AK57" s="557">
        <v>88.3</v>
      </c>
      <c r="AL57" s="557">
        <v>91.4</v>
      </c>
      <c r="AM57" s="557">
        <v>15.4</v>
      </c>
      <c r="AN57" s="557">
        <v>11.9</v>
      </c>
      <c r="AO57" s="557">
        <v>251.7</v>
      </c>
      <c r="AP57" s="557">
        <v>270.2</v>
      </c>
      <c r="AQ57" s="557">
        <v>34.1</v>
      </c>
      <c r="AR57" s="557">
        <v>27</v>
      </c>
      <c r="AS57" s="241"/>
      <c r="AT57" s="241"/>
      <c r="AU57" s="241"/>
    </row>
    <row r="58" spans="1:47" x14ac:dyDescent="0.2">
      <c r="A58" s="562" t="s">
        <v>82</v>
      </c>
      <c r="B58" s="556">
        <v>1021</v>
      </c>
      <c r="C58" s="557">
        <v>10.5</v>
      </c>
      <c r="D58" s="557">
        <v>1.4</v>
      </c>
      <c r="E58" s="557">
        <v>0.7</v>
      </c>
      <c r="F58" s="557">
        <v>9.1999999999999993</v>
      </c>
      <c r="G58" s="557">
        <v>7.4</v>
      </c>
      <c r="H58" s="557">
        <v>43.7</v>
      </c>
      <c r="I58" s="557">
        <v>12.8</v>
      </c>
      <c r="J58" s="557">
        <v>40.4</v>
      </c>
      <c r="K58" s="557">
        <v>0.1</v>
      </c>
      <c r="L58" s="557" t="s">
        <v>425</v>
      </c>
      <c r="M58" s="557">
        <v>35.799999999999997</v>
      </c>
      <c r="N58" s="557">
        <v>36</v>
      </c>
      <c r="O58" s="557">
        <v>18.3</v>
      </c>
      <c r="P58" s="557">
        <v>1.2</v>
      </c>
      <c r="Q58" s="557">
        <v>6</v>
      </c>
      <c r="R58" s="557">
        <v>0.7</v>
      </c>
      <c r="S58" s="557">
        <v>0.5</v>
      </c>
      <c r="T58" s="557">
        <v>5.0999999999999996</v>
      </c>
      <c r="U58" s="557">
        <v>3.5</v>
      </c>
      <c r="V58" s="557">
        <v>33.6</v>
      </c>
      <c r="W58" s="557">
        <v>8.8000000000000007</v>
      </c>
      <c r="X58" s="557">
        <v>31.3</v>
      </c>
      <c r="Y58" s="557">
        <v>0.1</v>
      </c>
      <c r="Z58" s="557" t="s">
        <v>425</v>
      </c>
      <c r="AA58" s="557">
        <v>23.4</v>
      </c>
      <c r="AB58" s="557">
        <v>23.4</v>
      </c>
      <c r="AC58" s="557">
        <v>10.9</v>
      </c>
      <c r="AD58" s="557">
        <v>0.6</v>
      </c>
      <c r="AE58" s="557">
        <v>9.3000000000000007</v>
      </c>
      <c r="AF58" s="557">
        <v>1.2</v>
      </c>
      <c r="AG58" s="557">
        <v>0.7</v>
      </c>
      <c r="AH58" s="557">
        <v>8.1</v>
      </c>
      <c r="AI58" s="557">
        <v>6.4</v>
      </c>
      <c r="AJ58" s="557">
        <v>41</v>
      </c>
      <c r="AK58" s="557">
        <v>11.8</v>
      </c>
      <c r="AL58" s="557">
        <v>37.9</v>
      </c>
      <c r="AM58" s="557">
        <v>0.1</v>
      </c>
      <c r="AN58" s="557">
        <v>0</v>
      </c>
      <c r="AO58" s="557">
        <v>32.5</v>
      </c>
      <c r="AP58" s="557">
        <v>32.700000000000003</v>
      </c>
      <c r="AQ58" s="557">
        <v>16.3</v>
      </c>
      <c r="AR58" s="557">
        <v>1.1000000000000001</v>
      </c>
      <c r="AS58" s="241"/>
      <c r="AT58" s="241"/>
      <c r="AU58" s="241"/>
    </row>
    <row r="59" spans="1:47" x14ac:dyDescent="0.2">
      <c r="A59" s="562" t="s">
        <v>62</v>
      </c>
      <c r="B59" s="556">
        <v>5349</v>
      </c>
      <c r="C59" s="557">
        <v>88.5</v>
      </c>
      <c r="D59" s="557">
        <v>57.2</v>
      </c>
      <c r="E59" s="557">
        <v>47.3</v>
      </c>
      <c r="F59" s="557">
        <v>87</v>
      </c>
      <c r="G59" s="557">
        <v>82.6</v>
      </c>
      <c r="H59" s="557">
        <v>97.4</v>
      </c>
      <c r="I59" s="557">
        <v>90.5</v>
      </c>
      <c r="J59" s="557">
        <v>96.8</v>
      </c>
      <c r="K59" s="557">
        <v>31.7</v>
      </c>
      <c r="L59" s="557">
        <v>17.899999999999999</v>
      </c>
      <c r="M59" s="557">
        <v>286</v>
      </c>
      <c r="N59" s="557">
        <v>331.7</v>
      </c>
      <c r="O59" s="557">
        <v>88</v>
      </c>
      <c r="P59" s="557">
        <v>50</v>
      </c>
      <c r="Q59" s="557">
        <v>92.9</v>
      </c>
      <c r="R59" s="557">
        <v>69.599999999999994</v>
      </c>
      <c r="S59" s="557">
        <v>58.2</v>
      </c>
      <c r="T59" s="557">
        <v>91.9</v>
      </c>
      <c r="U59" s="557">
        <v>87.1</v>
      </c>
      <c r="V59" s="557">
        <v>98.8</v>
      </c>
      <c r="W59" s="557">
        <v>94.8</v>
      </c>
      <c r="X59" s="557">
        <v>98.5</v>
      </c>
      <c r="Y59" s="557">
        <v>40.799999999999997</v>
      </c>
      <c r="Z59" s="557">
        <v>27.4</v>
      </c>
      <c r="AA59" s="557">
        <v>317.89999999999998</v>
      </c>
      <c r="AB59" s="557">
        <v>375.7</v>
      </c>
      <c r="AC59" s="557">
        <v>91.2</v>
      </c>
      <c r="AD59" s="557">
        <v>59.8</v>
      </c>
      <c r="AE59" s="557">
        <v>90.7</v>
      </c>
      <c r="AF59" s="557">
        <v>63.2</v>
      </c>
      <c r="AG59" s="557">
        <v>52.6</v>
      </c>
      <c r="AH59" s="557">
        <v>89.4</v>
      </c>
      <c r="AI59" s="557">
        <v>84.8</v>
      </c>
      <c r="AJ59" s="557">
        <v>98.1</v>
      </c>
      <c r="AK59" s="557">
        <v>92.6</v>
      </c>
      <c r="AL59" s="557">
        <v>97.6</v>
      </c>
      <c r="AM59" s="557">
        <v>36.1</v>
      </c>
      <c r="AN59" s="557">
        <v>22.5</v>
      </c>
      <c r="AO59" s="557">
        <v>301.5</v>
      </c>
      <c r="AP59" s="557">
        <v>353.1</v>
      </c>
      <c r="AQ59" s="557">
        <v>89.6</v>
      </c>
      <c r="AR59" s="557">
        <v>54.8</v>
      </c>
      <c r="AS59" s="241"/>
      <c r="AT59" s="241"/>
      <c r="AU59" s="241"/>
    </row>
    <row r="60" spans="1:47" x14ac:dyDescent="0.2">
      <c r="A60" s="545" t="s">
        <v>134</v>
      </c>
      <c r="B60" s="556">
        <v>2748</v>
      </c>
      <c r="C60" s="557">
        <v>95.4</v>
      </c>
      <c r="D60" s="557">
        <v>59.6</v>
      </c>
      <c r="E60" s="557">
        <v>50.6</v>
      </c>
      <c r="F60" s="557">
        <v>93.7</v>
      </c>
      <c r="G60" s="557">
        <v>91.3</v>
      </c>
      <c r="H60" s="557">
        <v>99.5</v>
      </c>
      <c r="I60" s="557">
        <v>94</v>
      </c>
      <c r="J60" s="557">
        <v>99.2</v>
      </c>
      <c r="K60" s="557">
        <v>33.9</v>
      </c>
      <c r="L60" s="557">
        <v>18</v>
      </c>
      <c r="M60" s="557">
        <v>299.10000000000002</v>
      </c>
      <c r="N60" s="557">
        <v>347.4</v>
      </c>
      <c r="O60" s="557">
        <v>96.7</v>
      </c>
      <c r="P60" s="557">
        <v>53.7</v>
      </c>
      <c r="Q60" s="557">
        <v>96.8</v>
      </c>
      <c r="R60" s="557">
        <v>70.8</v>
      </c>
      <c r="S60" s="557">
        <v>60.5</v>
      </c>
      <c r="T60" s="557">
        <v>95.7</v>
      </c>
      <c r="U60" s="557">
        <v>93.1</v>
      </c>
      <c r="V60" s="557">
        <v>99.6</v>
      </c>
      <c r="W60" s="557">
        <v>96.2</v>
      </c>
      <c r="X60" s="557">
        <v>99.4</v>
      </c>
      <c r="Y60" s="557">
        <v>42.4</v>
      </c>
      <c r="Z60" s="557">
        <v>27.4</v>
      </c>
      <c r="AA60" s="557">
        <v>324</v>
      </c>
      <c r="AB60" s="557">
        <v>383.5</v>
      </c>
      <c r="AC60" s="557">
        <v>97.5</v>
      </c>
      <c r="AD60" s="557">
        <v>62.3</v>
      </c>
      <c r="AE60" s="557">
        <v>96.1</v>
      </c>
      <c r="AF60" s="557">
        <v>65.2</v>
      </c>
      <c r="AG60" s="557">
        <v>55.5</v>
      </c>
      <c r="AH60" s="557">
        <v>94.7</v>
      </c>
      <c r="AI60" s="557">
        <v>92.2</v>
      </c>
      <c r="AJ60" s="557">
        <v>99.6</v>
      </c>
      <c r="AK60" s="557">
        <v>95.1</v>
      </c>
      <c r="AL60" s="557">
        <v>99.3</v>
      </c>
      <c r="AM60" s="557">
        <v>38.1</v>
      </c>
      <c r="AN60" s="557">
        <v>22.7</v>
      </c>
      <c r="AO60" s="557">
        <v>311.39999999999998</v>
      </c>
      <c r="AP60" s="557">
        <v>365.2</v>
      </c>
      <c r="AQ60" s="557">
        <v>97.1</v>
      </c>
      <c r="AR60" s="557">
        <v>57.9</v>
      </c>
    </row>
    <row r="61" spans="1:47" x14ac:dyDescent="0.2">
      <c r="A61" s="527" t="s">
        <v>59</v>
      </c>
      <c r="B61" s="556">
        <v>163</v>
      </c>
      <c r="C61" s="557">
        <v>99.9</v>
      </c>
      <c r="D61" s="557">
        <v>98.5</v>
      </c>
      <c r="E61" s="557">
        <v>94.4</v>
      </c>
      <c r="F61" s="557">
        <v>99.9</v>
      </c>
      <c r="G61" s="557">
        <v>97.7</v>
      </c>
      <c r="H61" s="557">
        <v>100</v>
      </c>
      <c r="I61" s="557">
        <v>99.9</v>
      </c>
      <c r="J61" s="557">
        <v>100</v>
      </c>
      <c r="K61" s="557">
        <v>76.5</v>
      </c>
      <c r="L61" s="557">
        <v>65.099999999999994</v>
      </c>
      <c r="M61" s="557">
        <v>406.9</v>
      </c>
      <c r="N61" s="557">
        <v>532.6</v>
      </c>
      <c r="O61" s="557">
        <v>99</v>
      </c>
      <c r="P61" s="557">
        <v>94.8</v>
      </c>
      <c r="Q61" s="557">
        <v>99.7</v>
      </c>
      <c r="R61" s="557">
        <v>99.2</v>
      </c>
      <c r="S61" s="557">
        <v>97.5</v>
      </c>
      <c r="T61" s="557">
        <v>99.7</v>
      </c>
      <c r="U61" s="557">
        <v>99</v>
      </c>
      <c r="V61" s="557">
        <v>99.9</v>
      </c>
      <c r="W61" s="557">
        <v>99.9</v>
      </c>
      <c r="X61" s="557">
        <v>99.9</v>
      </c>
      <c r="Y61" s="557">
        <v>82.8</v>
      </c>
      <c r="Z61" s="557">
        <v>76.7</v>
      </c>
      <c r="AA61" s="557">
        <v>416.2</v>
      </c>
      <c r="AB61" s="557">
        <v>546.9</v>
      </c>
      <c r="AC61" s="557">
        <v>99.1</v>
      </c>
      <c r="AD61" s="557">
        <v>97.8</v>
      </c>
      <c r="AE61" s="557">
        <v>99.8</v>
      </c>
      <c r="AF61" s="557">
        <v>98.8</v>
      </c>
      <c r="AG61" s="557">
        <v>95.9</v>
      </c>
      <c r="AH61" s="557">
        <v>99.8</v>
      </c>
      <c r="AI61" s="557">
        <v>98.4</v>
      </c>
      <c r="AJ61" s="557">
        <v>100</v>
      </c>
      <c r="AK61" s="557">
        <v>99.9</v>
      </c>
      <c r="AL61" s="557">
        <v>99.9</v>
      </c>
      <c r="AM61" s="557">
        <v>79.599999999999994</v>
      </c>
      <c r="AN61" s="557">
        <v>70.900000000000006</v>
      </c>
      <c r="AO61" s="557">
        <v>411.5</v>
      </c>
      <c r="AP61" s="557">
        <v>539.70000000000005</v>
      </c>
      <c r="AQ61" s="557">
        <v>99</v>
      </c>
      <c r="AR61" s="557">
        <v>96.3</v>
      </c>
    </row>
    <row r="62" spans="1:47" x14ac:dyDescent="0.2">
      <c r="A62" s="527" t="s">
        <v>130</v>
      </c>
      <c r="B62" s="556">
        <v>126</v>
      </c>
      <c r="C62" s="557">
        <v>95.7</v>
      </c>
      <c r="D62" s="557">
        <v>52.9</v>
      </c>
      <c r="E62" s="557">
        <v>44.3</v>
      </c>
      <c r="F62" s="557">
        <v>93.5</v>
      </c>
      <c r="G62" s="557">
        <v>91.5</v>
      </c>
      <c r="H62" s="557">
        <v>99.6</v>
      </c>
      <c r="I62" s="557">
        <v>93.3</v>
      </c>
      <c r="J62" s="557">
        <v>99.4</v>
      </c>
      <c r="K62" s="557">
        <v>22.9</v>
      </c>
      <c r="L62" s="557">
        <v>9.9</v>
      </c>
      <c r="M62" s="557">
        <v>284.5</v>
      </c>
      <c r="N62" s="557">
        <v>321.3</v>
      </c>
      <c r="O62" s="557">
        <v>97.4</v>
      </c>
      <c r="P62" s="557">
        <v>47.9</v>
      </c>
      <c r="Q62" s="557">
        <v>96.9</v>
      </c>
      <c r="R62" s="557">
        <v>65.400000000000006</v>
      </c>
      <c r="S62" s="557">
        <v>53.4</v>
      </c>
      <c r="T62" s="557">
        <v>95.8</v>
      </c>
      <c r="U62" s="557">
        <v>93.6</v>
      </c>
      <c r="V62" s="557">
        <v>99.6</v>
      </c>
      <c r="W62" s="557">
        <v>95.8</v>
      </c>
      <c r="X62" s="557">
        <v>99.4</v>
      </c>
      <c r="Y62" s="557">
        <v>30.5</v>
      </c>
      <c r="Z62" s="557">
        <v>16.600000000000001</v>
      </c>
      <c r="AA62" s="557">
        <v>311</v>
      </c>
      <c r="AB62" s="557">
        <v>362.3</v>
      </c>
      <c r="AC62" s="557">
        <v>98</v>
      </c>
      <c r="AD62" s="557">
        <v>55.6</v>
      </c>
      <c r="AE62" s="557">
        <v>96.3</v>
      </c>
      <c r="AF62" s="557">
        <v>59.2</v>
      </c>
      <c r="AG62" s="557">
        <v>48.9</v>
      </c>
      <c r="AH62" s="557">
        <v>94.7</v>
      </c>
      <c r="AI62" s="557">
        <v>92.6</v>
      </c>
      <c r="AJ62" s="557">
        <v>99.6</v>
      </c>
      <c r="AK62" s="557">
        <v>94.5</v>
      </c>
      <c r="AL62" s="557">
        <v>99.4</v>
      </c>
      <c r="AM62" s="557">
        <v>26.8</v>
      </c>
      <c r="AN62" s="557">
        <v>13.3</v>
      </c>
      <c r="AO62" s="557">
        <v>297.89999999999998</v>
      </c>
      <c r="AP62" s="557">
        <v>342.1</v>
      </c>
      <c r="AQ62" s="557">
        <v>97.7</v>
      </c>
      <c r="AR62" s="557">
        <v>51.8</v>
      </c>
    </row>
    <row r="63" spans="1:47" x14ac:dyDescent="0.2">
      <c r="A63" s="527" t="s">
        <v>93</v>
      </c>
      <c r="B63" s="556">
        <v>3037</v>
      </c>
      <c r="C63" s="557">
        <v>95.6</v>
      </c>
      <c r="D63" s="557">
        <v>61</v>
      </c>
      <c r="E63" s="557">
        <v>52.2</v>
      </c>
      <c r="F63" s="557">
        <v>94</v>
      </c>
      <c r="G63" s="557">
        <v>91.5</v>
      </c>
      <c r="H63" s="557">
        <v>99.5</v>
      </c>
      <c r="I63" s="557">
        <v>94.2</v>
      </c>
      <c r="J63" s="557">
        <v>99.2</v>
      </c>
      <c r="K63" s="557">
        <v>35.200000000000003</v>
      </c>
      <c r="L63" s="557">
        <v>19.7</v>
      </c>
      <c r="M63" s="557">
        <v>303</v>
      </c>
      <c r="N63" s="557">
        <v>354.1</v>
      </c>
      <c r="O63" s="557">
        <v>96.8</v>
      </c>
      <c r="P63" s="557">
        <v>55.2</v>
      </c>
      <c r="Q63" s="557">
        <v>96.9</v>
      </c>
      <c r="R63" s="557">
        <v>71.8</v>
      </c>
      <c r="S63" s="557">
        <v>61.8</v>
      </c>
      <c r="T63" s="557">
        <v>95.8</v>
      </c>
      <c r="U63" s="557">
        <v>93.4</v>
      </c>
      <c r="V63" s="557">
        <v>99.6</v>
      </c>
      <c r="W63" s="557">
        <v>96.4</v>
      </c>
      <c r="X63" s="557">
        <v>99.4</v>
      </c>
      <c r="Y63" s="557">
        <v>43.6</v>
      </c>
      <c r="Z63" s="557">
        <v>29.1</v>
      </c>
      <c r="AA63" s="557">
        <v>327.3</v>
      </c>
      <c r="AB63" s="557">
        <v>389.5</v>
      </c>
      <c r="AC63" s="557">
        <v>97.5</v>
      </c>
      <c r="AD63" s="557">
        <v>63.5</v>
      </c>
      <c r="AE63" s="557">
        <v>96.3</v>
      </c>
      <c r="AF63" s="557">
        <v>66.3</v>
      </c>
      <c r="AG63" s="557">
        <v>56.9</v>
      </c>
      <c r="AH63" s="557">
        <v>94.9</v>
      </c>
      <c r="AI63" s="557">
        <v>92.4</v>
      </c>
      <c r="AJ63" s="557">
        <v>99.6</v>
      </c>
      <c r="AK63" s="557">
        <v>95.3</v>
      </c>
      <c r="AL63" s="557">
        <v>99.3</v>
      </c>
      <c r="AM63" s="557">
        <v>39.4</v>
      </c>
      <c r="AN63" s="557">
        <v>24.3</v>
      </c>
      <c r="AO63" s="557">
        <v>315</v>
      </c>
      <c r="AP63" s="557">
        <v>371.6</v>
      </c>
      <c r="AQ63" s="557">
        <v>97.2</v>
      </c>
      <c r="AR63" s="557">
        <v>59.3</v>
      </c>
    </row>
    <row r="64" spans="1:47" x14ac:dyDescent="0.2">
      <c r="A64" s="527" t="s">
        <v>94</v>
      </c>
      <c r="B64" s="556">
        <v>3037</v>
      </c>
      <c r="C64" s="557">
        <v>95.6</v>
      </c>
      <c r="D64" s="557">
        <v>61</v>
      </c>
      <c r="E64" s="557">
        <v>52.2</v>
      </c>
      <c r="F64" s="557">
        <v>94</v>
      </c>
      <c r="G64" s="557">
        <v>91.5</v>
      </c>
      <c r="H64" s="557">
        <v>99.5</v>
      </c>
      <c r="I64" s="557">
        <v>94.2</v>
      </c>
      <c r="J64" s="557">
        <v>99.2</v>
      </c>
      <c r="K64" s="557">
        <v>35.200000000000003</v>
      </c>
      <c r="L64" s="557">
        <v>19.7</v>
      </c>
      <c r="M64" s="557">
        <v>303</v>
      </c>
      <c r="N64" s="557">
        <v>354.1</v>
      </c>
      <c r="O64" s="557">
        <v>96.8</v>
      </c>
      <c r="P64" s="557">
        <v>55.2</v>
      </c>
      <c r="Q64" s="557">
        <v>96.9</v>
      </c>
      <c r="R64" s="557">
        <v>71.8</v>
      </c>
      <c r="S64" s="557">
        <v>61.8</v>
      </c>
      <c r="T64" s="557">
        <v>95.8</v>
      </c>
      <c r="U64" s="557">
        <v>93.4</v>
      </c>
      <c r="V64" s="557">
        <v>99.6</v>
      </c>
      <c r="W64" s="557">
        <v>96.4</v>
      </c>
      <c r="X64" s="557">
        <v>99.4</v>
      </c>
      <c r="Y64" s="557">
        <v>43.6</v>
      </c>
      <c r="Z64" s="557">
        <v>29.1</v>
      </c>
      <c r="AA64" s="557">
        <v>327.3</v>
      </c>
      <c r="AB64" s="557">
        <v>389.5</v>
      </c>
      <c r="AC64" s="557">
        <v>97.5</v>
      </c>
      <c r="AD64" s="557">
        <v>63.5</v>
      </c>
      <c r="AE64" s="557">
        <v>96.3</v>
      </c>
      <c r="AF64" s="557">
        <v>66.3</v>
      </c>
      <c r="AG64" s="557">
        <v>56.9</v>
      </c>
      <c r="AH64" s="557">
        <v>94.9</v>
      </c>
      <c r="AI64" s="557">
        <v>92.4</v>
      </c>
      <c r="AJ64" s="557">
        <v>99.6</v>
      </c>
      <c r="AK64" s="557">
        <v>95.3</v>
      </c>
      <c r="AL64" s="557">
        <v>99.3</v>
      </c>
      <c r="AM64" s="557">
        <v>39.4</v>
      </c>
      <c r="AN64" s="557">
        <v>24.3</v>
      </c>
      <c r="AO64" s="557">
        <v>315</v>
      </c>
      <c r="AP64" s="557">
        <v>371.6</v>
      </c>
      <c r="AQ64" s="557">
        <v>97.2</v>
      </c>
      <c r="AR64" s="557">
        <v>59.3</v>
      </c>
    </row>
    <row r="67" spans="1:4" ht="12.75" x14ac:dyDescent="0.2">
      <c r="C67" s="525"/>
      <c r="D67" s="540" t="s">
        <v>360</v>
      </c>
    </row>
    <row r="71" spans="1:4" x14ac:dyDescent="0.2">
      <c r="A71" s="201" t="s">
        <v>361</v>
      </c>
    </row>
    <row r="73" spans="1:4" x14ac:dyDescent="0.2">
      <c r="A73" s="201" t="s">
        <v>152</v>
      </c>
    </row>
    <row r="74" spans="1:4" x14ac:dyDescent="0.2">
      <c r="A74" s="201" t="s">
        <v>151</v>
      </c>
    </row>
    <row r="75" spans="1:4" x14ac:dyDescent="0.2">
      <c r="A75" s="201" t="s">
        <v>136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Z49"/>
  <sheetViews>
    <sheetView showGridLines="0" zoomScaleNormal="100" workbookViewId="0">
      <selection activeCell="O3" sqref="O3"/>
    </sheetView>
  </sheetViews>
  <sheetFormatPr defaultRowHeight="11.25" x14ac:dyDescent="0.2"/>
  <cols>
    <col min="1" max="1" width="42.7109375" style="204" customWidth="1"/>
    <col min="2" max="2" width="6.28515625" style="204" customWidth="1"/>
    <col min="3" max="3" width="7.7109375" style="197" customWidth="1"/>
    <col min="4" max="4" width="0.85546875" style="197" customWidth="1"/>
    <col min="5" max="5" width="9.7109375" style="209" customWidth="1"/>
    <col min="6" max="10" width="9.7109375" style="210" customWidth="1"/>
    <col min="11" max="11" width="8.7109375" style="210" customWidth="1"/>
    <col min="12" max="12" width="8.7109375" style="204" customWidth="1"/>
    <col min="13" max="13" width="0.85546875" style="204" customWidth="1"/>
    <col min="14" max="14" width="12.5703125" style="204" customWidth="1"/>
    <col min="15" max="15" width="8.7109375" style="204" customWidth="1"/>
    <col min="16" max="16" width="1.7109375" style="204" customWidth="1"/>
    <col min="17" max="22" width="9.140625" style="204"/>
    <col min="23" max="26" width="9.140625" style="204" hidden="1" customWidth="1"/>
    <col min="27" max="16384" width="9.140625" style="204"/>
  </cols>
  <sheetData>
    <row r="1" spans="1:26" ht="13.5" customHeight="1" x14ac:dyDescent="0.2">
      <c r="A1" s="734" t="s">
        <v>450</v>
      </c>
      <c r="B1" s="734"/>
      <c r="C1" s="734"/>
      <c r="D1" s="734"/>
      <c r="E1" s="734"/>
      <c r="F1" s="734"/>
      <c r="G1" s="734"/>
      <c r="H1" s="734"/>
      <c r="I1" s="734"/>
      <c r="J1" s="734"/>
      <c r="K1" s="734"/>
      <c r="L1" s="202"/>
    </row>
    <row r="2" spans="1:26" ht="13.5" customHeight="1" x14ac:dyDescent="0.2">
      <c r="A2" s="506" t="s">
        <v>348</v>
      </c>
      <c r="B2" s="375"/>
      <c r="C2" s="376"/>
      <c r="D2" s="376"/>
      <c r="E2" s="377"/>
      <c r="F2" s="377"/>
      <c r="G2" s="377"/>
      <c r="H2" s="377"/>
      <c r="I2" s="377"/>
      <c r="J2" s="377"/>
      <c r="L2" s="276"/>
      <c r="M2" s="652" t="s">
        <v>213</v>
      </c>
      <c r="N2" s="653"/>
      <c r="O2" s="653"/>
      <c r="P2" s="654"/>
      <c r="W2" s="622">
        <f>IF(O3="Boys",0,IF(O3="Girls",14,28))</f>
        <v>28</v>
      </c>
      <c r="X2" s="273" t="s">
        <v>25</v>
      </c>
      <c r="Y2" s="204" t="s">
        <v>423</v>
      </c>
      <c r="Z2" s="204">
        <v>2014</v>
      </c>
    </row>
    <row r="3" spans="1:26" ht="12.75" customHeight="1" x14ac:dyDescent="0.2">
      <c r="A3" s="317" t="s">
        <v>0</v>
      </c>
      <c r="B3" s="378"/>
      <c r="C3" s="376"/>
      <c r="D3" s="376"/>
      <c r="E3" s="377"/>
      <c r="F3" s="377"/>
      <c r="G3" s="377"/>
      <c r="H3" s="377"/>
      <c r="I3" s="377"/>
      <c r="J3" s="377"/>
      <c r="L3" s="205"/>
      <c r="M3" s="647" t="s">
        <v>181</v>
      </c>
      <c r="N3" s="648"/>
      <c r="O3" s="650" t="s">
        <v>98</v>
      </c>
      <c r="P3" s="649"/>
      <c r="W3" s="204" t="str">
        <f>IF($O$4=Z3,$Y$3,IF($O$4=Z2,$Y$2,0))</f>
        <v>T314Percentage</v>
      </c>
      <c r="X3" s="274" t="s">
        <v>26</v>
      </c>
      <c r="Y3" s="204" t="s">
        <v>424</v>
      </c>
      <c r="Z3" s="204">
        <v>2013</v>
      </c>
    </row>
    <row r="4" spans="1:26" ht="12.75" customHeight="1" x14ac:dyDescent="0.2">
      <c r="A4" s="317"/>
      <c r="B4" s="378"/>
      <c r="C4" s="376"/>
      <c r="D4" s="376"/>
      <c r="E4" s="377"/>
      <c r="F4" s="377"/>
      <c r="G4" s="377"/>
      <c r="H4" s="377"/>
      <c r="I4" s="377"/>
      <c r="J4" s="377"/>
      <c r="L4" s="205"/>
      <c r="M4" s="275" t="s">
        <v>422</v>
      </c>
      <c r="N4" s="620"/>
      <c r="O4" s="651">
        <v>2014</v>
      </c>
      <c r="P4" s="646" t="str">
        <f>IF(O4=2014,"2",IF(O4=2013,"3",0))</f>
        <v>2</v>
      </c>
      <c r="X4" s="273" t="s">
        <v>98</v>
      </c>
    </row>
    <row r="5" spans="1:26" s="232" customFormat="1" ht="11.25" customHeight="1" x14ac:dyDescent="0.2">
      <c r="A5" s="105"/>
      <c r="B5" s="235"/>
      <c r="D5" s="235"/>
      <c r="E5" s="235"/>
      <c r="F5" s="234"/>
      <c r="G5" s="234"/>
      <c r="H5" s="234"/>
      <c r="I5" s="234"/>
      <c r="J5" s="234"/>
      <c r="K5" s="233"/>
      <c r="L5" s="740"/>
      <c r="M5" s="740"/>
      <c r="N5" s="740"/>
      <c r="O5" s="621"/>
      <c r="P5" s="644"/>
    </row>
    <row r="6" spans="1:26" ht="33.75" customHeight="1" x14ac:dyDescent="0.2">
      <c r="A6" s="231"/>
      <c r="B6" s="681" t="s">
        <v>169</v>
      </c>
      <c r="C6" s="741" t="s">
        <v>168</v>
      </c>
      <c r="D6" s="230"/>
      <c r="E6" s="743" t="s">
        <v>452</v>
      </c>
      <c r="F6" s="745" t="s">
        <v>167</v>
      </c>
      <c r="G6" s="745"/>
      <c r="H6" s="745"/>
      <c r="I6" s="745"/>
      <c r="J6" s="743" t="s">
        <v>449</v>
      </c>
      <c r="K6" s="745" t="s">
        <v>166</v>
      </c>
      <c r="L6" s="744"/>
      <c r="M6" s="266"/>
      <c r="N6" s="746" t="s">
        <v>53</v>
      </c>
      <c r="O6" s="746"/>
      <c r="P6" s="633"/>
    </row>
    <row r="7" spans="1:26" ht="45" customHeight="1" x14ac:dyDescent="0.2">
      <c r="A7" s="229"/>
      <c r="B7" s="682"/>
      <c r="C7" s="742"/>
      <c r="D7" s="198"/>
      <c r="E7" s="744"/>
      <c r="F7" s="228" t="s">
        <v>54</v>
      </c>
      <c r="G7" s="112" t="s">
        <v>55</v>
      </c>
      <c r="H7" s="228" t="s">
        <v>56</v>
      </c>
      <c r="I7" s="112" t="s">
        <v>57</v>
      </c>
      <c r="J7" s="744"/>
      <c r="K7" s="228" t="s">
        <v>58</v>
      </c>
      <c r="L7" s="228" t="s">
        <v>434</v>
      </c>
      <c r="M7" s="191"/>
      <c r="N7" s="227" t="s">
        <v>165</v>
      </c>
      <c r="O7" s="227" t="s">
        <v>164</v>
      </c>
      <c r="P7" s="517"/>
    </row>
    <row r="8" spans="1:26" ht="11.25" customHeight="1" x14ac:dyDescent="0.2">
      <c r="A8" s="226"/>
      <c r="B8" s="226"/>
      <c r="C8" s="225"/>
      <c r="D8" s="225"/>
      <c r="E8" s="224"/>
      <c r="F8" s="224"/>
      <c r="G8" s="114"/>
      <c r="H8" s="224"/>
      <c r="I8" s="114"/>
      <c r="J8" s="224"/>
      <c r="K8" s="224"/>
      <c r="L8" s="224"/>
    </row>
    <row r="9" spans="1:26" ht="11.25" customHeight="1" x14ac:dyDescent="0.2">
      <c r="A9" s="334" t="s">
        <v>93</v>
      </c>
      <c r="B9" s="592">
        <f ca="1">VLOOKUP($A9,INDIRECT($W$3),2,0)</f>
        <v>3037</v>
      </c>
      <c r="C9" s="593">
        <f>IF($O$3="Boys",VLOOKUP($A9,Denominators2014,2,0),IF($O$3="Girls",VLOOKUP($A9,Denominators2014,3,0),VLOOKUP($A9,Denominators2014,4,0)))</f>
        <v>548421</v>
      </c>
      <c r="D9" s="592"/>
      <c r="E9" s="594">
        <f ca="1">VLOOKUP($A9,INDIRECT($W$3),$W$2+T3_4ab!C$38,0)</f>
        <v>96.3</v>
      </c>
      <c r="F9" s="594">
        <f ca="1">VLOOKUP($A9,INDIRECT($W$3),$W$2+T3_4ab!D$38,0)</f>
        <v>66.3</v>
      </c>
      <c r="G9" s="594">
        <f ca="1">VLOOKUP($A9,INDIRECT($W$3),$W$2+T3_4ab!E$38,0)</f>
        <v>56.9</v>
      </c>
      <c r="H9" s="594">
        <f ca="1">VLOOKUP($A9,INDIRECT($W$3),$W$2+T3_4ab!F$38,0)</f>
        <v>94.9</v>
      </c>
      <c r="I9" s="594">
        <f ca="1">VLOOKUP($A9,INDIRECT($W$3),$W$2+T3_4ab!G$38,0)</f>
        <v>92.4</v>
      </c>
      <c r="J9" s="594">
        <f ca="1">VLOOKUP($A9,INDIRECT($W$3),$W$2+T3_4ab!H$38,0)</f>
        <v>99.6</v>
      </c>
      <c r="K9" s="594">
        <f ca="1">VLOOKUP($A9,INDIRECT($W$3),$W$2+T3_4ab!I$38,0)</f>
        <v>95.3</v>
      </c>
      <c r="L9" s="594">
        <f ca="1">VLOOKUP($A9,INDIRECT($W$3),$W$2+T3_4ab!J$38,0)</f>
        <v>99.3</v>
      </c>
      <c r="M9" s="594"/>
      <c r="N9" s="594">
        <f ca="1">VLOOKUP($A9,INDIRECT($W$3),$W$2+T3_4ab!K$38,0)</f>
        <v>39.4</v>
      </c>
      <c r="O9" s="594">
        <f ca="1">VLOOKUP($A9,INDIRECT($W$3),$W$2+T3_4ab!L$38,0)</f>
        <v>24.3</v>
      </c>
      <c r="P9" s="594"/>
      <c r="Q9" s="214"/>
    </row>
    <row r="10" spans="1:26" ht="11.25" customHeight="1" x14ac:dyDescent="0.2">
      <c r="A10" s="334"/>
      <c r="B10" s="592"/>
      <c r="C10" s="593"/>
      <c r="D10" s="592"/>
      <c r="E10" s="594"/>
      <c r="F10" s="594"/>
      <c r="G10" s="594"/>
      <c r="H10" s="594"/>
      <c r="I10" s="594"/>
      <c r="J10" s="594"/>
      <c r="K10" s="594"/>
      <c r="L10" s="594"/>
      <c r="M10" s="594"/>
      <c r="N10" s="594"/>
      <c r="O10" s="594"/>
      <c r="P10" s="594"/>
    </row>
    <row r="11" spans="1:26" x14ac:dyDescent="0.2">
      <c r="A11" s="335" t="s">
        <v>163</v>
      </c>
      <c r="B11" s="592">
        <f ca="1">VLOOKUP($A11,INDIRECT($W$3),2,0)</f>
        <v>1363</v>
      </c>
      <c r="C11" s="593">
        <f>IF($O$3="Boys",VLOOKUP($A11,Denominators2014,2,0),IF($O$3="Girls",VLOOKUP($A11,Denominators2014,3,0),VLOOKUP($A11,Denominators2014,4,0)))</f>
        <v>242802</v>
      </c>
      <c r="D11" s="592"/>
      <c r="E11" s="594">
        <f ca="1">VLOOKUP($A11,INDIRECT($W$3),$W$2+T3_4ab!C$38,0)</f>
        <v>96.1</v>
      </c>
      <c r="F11" s="594">
        <f ca="1">VLOOKUP($A11,INDIRECT($W$3),$W$2+T3_4ab!D$38,0)</f>
        <v>64.5</v>
      </c>
      <c r="G11" s="594">
        <f ca="1">VLOOKUP($A11,INDIRECT($W$3),$W$2+T3_4ab!E$38,0)</f>
        <v>54.7</v>
      </c>
      <c r="H11" s="594">
        <f ca="1">VLOOKUP($A11,INDIRECT($W$3),$W$2+T3_4ab!F$38,0)</f>
        <v>94.7</v>
      </c>
      <c r="I11" s="594">
        <f ca="1">VLOOKUP($A11,INDIRECT($W$3),$W$2+T3_4ab!G$38,0)</f>
        <v>92.1</v>
      </c>
      <c r="J11" s="594">
        <f ca="1">VLOOKUP($A11,INDIRECT($W$3),$W$2+T3_4ab!H$38,0)</f>
        <v>99.5</v>
      </c>
      <c r="K11" s="594">
        <f ca="1">VLOOKUP($A11,INDIRECT($W$3),$W$2+T3_4ab!I$38,0)</f>
        <v>94.7</v>
      </c>
      <c r="L11" s="594">
        <f ca="1">VLOOKUP($A11,INDIRECT($W$3),$W$2+T3_4ab!J$38,0)</f>
        <v>99.3</v>
      </c>
      <c r="M11" s="594"/>
      <c r="N11" s="594">
        <f ca="1">VLOOKUP($A11,INDIRECT($W$3),$W$2+T3_4ab!K$38,0)</f>
        <v>37.200000000000003</v>
      </c>
      <c r="O11" s="594">
        <f ca="1">VLOOKUP($A11,INDIRECT($W$3),$W$2+T3_4ab!L$38,0)</f>
        <v>22.1</v>
      </c>
      <c r="P11" s="594"/>
      <c r="Q11" s="214"/>
    </row>
    <row r="12" spans="1:26" ht="11.25" customHeight="1" x14ac:dyDescent="0.2">
      <c r="A12" s="335"/>
      <c r="B12" s="592"/>
      <c r="C12" s="593"/>
      <c r="D12" s="592"/>
      <c r="E12" s="594"/>
      <c r="F12" s="594"/>
      <c r="G12" s="594"/>
      <c r="H12" s="594"/>
      <c r="I12" s="594"/>
      <c r="J12" s="594"/>
      <c r="K12" s="594"/>
      <c r="L12" s="594"/>
      <c r="M12" s="594"/>
      <c r="N12" s="594"/>
      <c r="O12" s="594"/>
      <c r="P12" s="594"/>
      <c r="Q12" s="214"/>
    </row>
    <row r="13" spans="1:26" ht="11.25" customHeight="1" x14ac:dyDescent="0.2">
      <c r="A13" s="336" t="s">
        <v>162</v>
      </c>
      <c r="B13" s="592">
        <f t="shared" ref="B13:B18" ca="1" si="0">VLOOKUP($A13,INDIRECT($W$3),2,0)</f>
        <v>1671</v>
      </c>
      <c r="C13" s="593">
        <f t="shared" ref="C13:C18" si="1">IF($O$3="Boys",VLOOKUP($A13,Denominators2014,2,0),IF($O$3="Girls",VLOOKUP($A13,Denominators2014,3,0),VLOOKUP($A13,Denominators2014,4,0)))</f>
        <v>305072</v>
      </c>
      <c r="D13" s="592"/>
      <c r="E13" s="594">
        <f ca="1">VLOOKUP($A13,INDIRECT($W$3),$W$2+T3_4ab!C$38,0)</f>
        <v>96.4</v>
      </c>
      <c r="F13" s="594">
        <f ca="1">VLOOKUP($A13,INDIRECT($W$3),$W$2+T3_4ab!D$38,0)</f>
        <v>67.8</v>
      </c>
      <c r="G13" s="594">
        <f ca="1">VLOOKUP($A13,INDIRECT($W$3),$W$2+T3_4ab!E$38,0)</f>
        <v>58.6</v>
      </c>
      <c r="H13" s="594">
        <f ca="1">VLOOKUP($A13,INDIRECT($W$3),$W$2+T3_4ab!F$38,0)</f>
        <v>95</v>
      </c>
      <c r="I13" s="594">
        <f ca="1">VLOOKUP($A13,INDIRECT($W$3),$W$2+T3_4ab!G$38,0)</f>
        <v>92.7</v>
      </c>
      <c r="J13" s="594">
        <f ca="1">VLOOKUP($A13,INDIRECT($W$3),$W$2+T3_4ab!H$38,0)</f>
        <v>99.6</v>
      </c>
      <c r="K13" s="594">
        <f ca="1">VLOOKUP($A13,INDIRECT($W$3),$W$2+T3_4ab!I$38,0)</f>
        <v>95.7</v>
      </c>
      <c r="L13" s="594">
        <f ca="1">VLOOKUP($A13,INDIRECT($W$3),$W$2+T3_4ab!J$38,0)</f>
        <v>99.4</v>
      </c>
      <c r="M13" s="594"/>
      <c r="N13" s="594">
        <f ca="1">VLOOKUP($A13,INDIRECT($W$3),$W$2+T3_4ab!K$38,0)</f>
        <v>41.1</v>
      </c>
      <c r="O13" s="594">
        <f ca="1">VLOOKUP($A13,INDIRECT($W$3),$W$2+T3_4ab!L$38,0)</f>
        <v>26</v>
      </c>
      <c r="P13" s="594"/>
      <c r="Q13" s="214"/>
    </row>
    <row r="14" spans="1:26" ht="11.25" customHeight="1" x14ac:dyDescent="0.2">
      <c r="A14" s="337" t="s">
        <v>161</v>
      </c>
      <c r="B14" s="592">
        <f t="shared" ca="1" si="0"/>
        <v>440</v>
      </c>
      <c r="C14" s="593">
        <f t="shared" si="1"/>
        <v>70731</v>
      </c>
      <c r="D14" s="592"/>
      <c r="E14" s="594">
        <f ca="1">VLOOKUP($A14,INDIRECT($W$3),$W$2+T3_4ab!C$38,0)</f>
        <v>94.1</v>
      </c>
      <c r="F14" s="594">
        <f ca="1">VLOOKUP($A14,INDIRECT($W$3),$W$2+T3_4ab!D$38,0)</f>
        <v>52.9</v>
      </c>
      <c r="G14" s="594">
        <f ca="1">VLOOKUP($A14,INDIRECT($W$3),$W$2+T3_4ab!E$38,0)</f>
        <v>44.7</v>
      </c>
      <c r="H14" s="594">
        <f ca="1">VLOOKUP($A14,INDIRECT($W$3),$W$2+T3_4ab!F$38,0)</f>
        <v>91.3</v>
      </c>
      <c r="I14" s="594">
        <f ca="1">VLOOKUP($A14,INDIRECT($W$3),$W$2+T3_4ab!G$38,0)</f>
        <v>87.8</v>
      </c>
      <c r="J14" s="594">
        <f ca="1">VLOOKUP($A14,INDIRECT($W$3),$W$2+T3_4ab!H$38,0)</f>
        <v>99.4</v>
      </c>
      <c r="K14" s="594">
        <f ca="1">VLOOKUP($A14,INDIRECT($W$3),$W$2+T3_4ab!I$38,0)</f>
        <v>94.2</v>
      </c>
      <c r="L14" s="594">
        <f ca="1">VLOOKUP($A14,INDIRECT($W$3),$W$2+T3_4ab!J$38,0)</f>
        <v>98.9</v>
      </c>
      <c r="M14" s="594"/>
      <c r="N14" s="594">
        <f ca="1">VLOOKUP($A14,INDIRECT($W$3),$W$2+T3_4ab!K$38,0)</f>
        <v>26.9</v>
      </c>
      <c r="O14" s="594">
        <f ca="1">VLOOKUP($A14,INDIRECT($W$3),$W$2+T3_4ab!L$38,0)</f>
        <v>12.7</v>
      </c>
      <c r="P14" s="594"/>
      <c r="Q14" s="214"/>
    </row>
    <row r="15" spans="1:26" s="219" customFormat="1" ht="11.25" customHeight="1" x14ac:dyDescent="0.2">
      <c r="A15" s="337" t="s">
        <v>160</v>
      </c>
      <c r="B15" s="592">
        <f t="shared" ca="1" si="0"/>
        <v>1201</v>
      </c>
      <c r="C15" s="593">
        <f t="shared" si="1"/>
        <v>232967</v>
      </c>
      <c r="D15" s="592"/>
      <c r="E15" s="594">
        <f ca="1">VLOOKUP($A15,INDIRECT($W$3),$W$2+T3_4ab!C$38,0)</f>
        <v>97.1</v>
      </c>
      <c r="F15" s="594">
        <f ca="1">VLOOKUP($A15,INDIRECT($W$3),$W$2+T3_4ab!D$38,0)</f>
        <v>72.400000000000006</v>
      </c>
      <c r="G15" s="594">
        <f ca="1">VLOOKUP($A15,INDIRECT($W$3),$W$2+T3_4ab!E$38,0)</f>
        <v>63</v>
      </c>
      <c r="H15" s="594">
        <f ca="1">VLOOKUP($A15,INDIRECT($W$3),$W$2+T3_4ab!F$38,0)</f>
        <v>96.2</v>
      </c>
      <c r="I15" s="594">
        <f ca="1">VLOOKUP($A15,INDIRECT($W$3),$W$2+T3_4ab!G$38,0)</f>
        <v>94.2</v>
      </c>
      <c r="J15" s="594">
        <f ca="1">VLOOKUP($A15,INDIRECT($W$3),$W$2+T3_4ab!H$38,0)</f>
        <v>99.7</v>
      </c>
      <c r="K15" s="594">
        <f ca="1">VLOOKUP($A15,INDIRECT($W$3),$W$2+T3_4ab!I$38,0)</f>
        <v>96.2</v>
      </c>
      <c r="L15" s="594">
        <f ca="1">VLOOKUP($A15,INDIRECT($W$3),$W$2+T3_4ab!J$38,0)</f>
        <v>99.5</v>
      </c>
      <c r="M15" s="594"/>
      <c r="N15" s="594">
        <f ca="1">VLOOKUP($A15,INDIRECT($W$3),$W$2+T3_4ab!K$38,0)</f>
        <v>45.5</v>
      </c>
      <c r="O15" s="594">
        <f ca="1">VLOOKUP($A15,INDIRECT($W$3),$W$2+T3_4ab!L$38,0)</f>
        <v>30.1</v>
      </c>
      <c r="P15" s="594"/>
      <c r="Q15" s="214"/>
    </row>
    <row r="16" spans="1:26" s="219" customFormat="1" ht="22.5" customHeight="1" x14ac:dyDescent="0.2">
      <c r="A16" s="338" t="s">
        <v>381</v>
      </c>
      <c r="B16" s="592">
        <f t="shared" ca="1" si="0"/>
        <v>9</v>
      </c>
      <c r="C16" s="593">
        <f t="shared" si="1"/>
        <v>553</v>
      </c>
      <c r="D16" s="592"/>
      <c r="E16" s="594">
        <f ca="1">VLOOKUP($A16,INDIRECT($W$3),$W$2+T3_4ab!C$38,0)</f>
        <v>98.2</v>
      </c>
      <c r="F16" s="594">
        <f ca="1">VLOOKUP($A16,INDIRECT($W$3),$W$2+T3_4ab!D$38,0)</f>
        <v>68.5</v>
      </c>
      <c r="G16" s="594">
        <f ca="1">VLOOKUP($A16,INDIRECT($W$3),$W$2+T3_4ab!E$38,0)</f>
        <v>57.9</v>
      </c>
      <c r="H16" s="594">
        <f ca="1">VLOOKUP($A16,INDIRECT($W$3),$W$2+T3_4ab!F$38,0)</f>
        <v>97.5</v>
      </c>
      <c r="I16" s="594">
        <f ca="1">VLOOKUP($A16,INDIRECT($W$3),$W$2+T3_4ab!G$38,0)</f>
        <v>96.2</v>
      </c>
      <c r="J16" s="594">
        <f ca="1">VLOOKUP($A16,INDIRECT($W$3),$W$2+T3_4ab!H$38,0)</f>
        <v>99.6</v>
      </c>
      <c r="K16" s="594">
        <f ca="1">VLOOKUP($A16,INDIRECT($W$3),$W$2+T3_4ab!I$38,0)</f>
        <v>94.6</v>
      </c>
      <c r="L16" s="594">
        <f ca="1">VLOOKUP($A16,INDIRECT($W$3),$W$2+T3_4ab!J$38,0)</f>
        <v>99.5</v>
      </c>
      <c r="M16" s="594"/>
      <c r="N16" s="594">
        <f ca="1">VLOOKUP($A16,INDIRECT($W$3),$W$2+T3_4ab!K$38,0)</f>
        <v>38.700000000000003</v>
      </c>
      <c r="O16" s="594">
        <f ca="1">VLOOKUP($A16,INDIRECT($W$3),$W$2+T3_4ab!L$38,0)</f>
        <v>24.4</v>
      </c>
      <c r="P16" s="594"/>
      <c r="Q16" s="214"/>
    </row>
    <row r="17" spans="1:17" s="219" customFormat="1" ht="22.5" customHeight="1" x14ac:dyDescent="0.2">
      <c r="A17" s="338" t="s">
        <v>382</v>
      </c>
      <c r="B17" s="592">
        <f t="shared" ca="1" si="0"/>
        <v>7</v>
      </c>
      <c r="C17" s="593">
        <f t="shared" si="1"/>
        <v>290</v>
      </c>
      <c r="D17" s="592"/>
      <c r="E17" s="594">
        <f ca="1">VLOOKUP($A17,INDIRECT($W$3),$W$2+T3_4ab!C$38,0)</f>
        <v>93.1</v>
      </c>
      <c r="F17" s="594">
        <f ca="1">VLOOKUP($A17,INDIRECT($W$3),$W$2+T3_4ab!D$38,0)</f>
        <v>54.5</v>
      </c>
      <c r="G17" s="594">
        <f ca="1">VLOOKUP($A17,INDIRECT($W$3),$W$2+T3_4ab!E$38,0)</f>
        <v>47.6</v>
      </c>
      <c r="H17" s="594">
        <f ca="1">VLOOKUP($A17,INDIRECT($W$3),$W$2+T3_4ab!F$38,0)</f>
        <v>92.1</v>
      </c>
      <c r="I17" s="594">
        <f ca="1">VLOOKUP($A17,INDIRECT($W$3),$W$2+T3_4ab!G$38,0)</f>
        <v>91.7</v>
      </c>
      <c r="J17" s="594">
        <f ca="1">VLOOKUP($A17,INDIRECT($W$3),$W$2+T3_4ab!H$38,0)</f>
        <v>98.6</v>
      </c>
      <c r="K17" s="594">
        <f ca="1">VLOOKUP($A17,INDIRECT($W$3),$W$2+T3_4ab!I$38,0)</f>
        <v>89.7</v>
      </c>
      <c r="L17" s="594">
        <f ca="1">VLOOKUP($A17,INDIRECT($W$3),$W$2+T3_4ab!J$38,0)</f>
        <v>98.3</v>
      </c>
      <c r="M17" s="594"/>
      <c r="N17" s="594">
        <f ca="1">VLOOKUP($A17,INDIRECT($W$3),$W$2+T3_4ab!K$38,0)</f>
        <v>9.6999999999999993</v>
      </c>
      <c r="O17" s="594">
        <f ca="1">VLOOKUP($A17,INDIRECT($W$3),$W$2+T3_4ab!L$38,0)</f>
        <v>3.1</v>
      </c>
      <c r="P17" s="594"/>
      <c r="Q17" s="214"/>
    </row>
    <row r="18" spans="1:17" s="219" customFormat="1" ht="22.5" customHeight="1" x14ac:dyDescent="0.2">
      <c r="A18" s="338" t="s">
        <v>386</v>
      </c>
      <c r="B18" s="592">
        <f t="shared" ca="1" si="0"/>
        <v>14</v>
      </c>
      <c r="C18" s="593">
        <f t="shared" si="1"/>
        <v>531</v>
      </c>
      <c r="D18" s="592"/>
      <c r="E18" s="594">
        <f ca="1">VLOOKUP($A18,INDIRECT($W$3),$W$2+T3_4ab!C$38,0)</f>
        <v>79.8</v>
      </c>
      <c r="F18" s="594">
        <f ca="1">VLOOKUP($A18,INDIRECT($W$3),$W$2+T3_4ab!D$38,0)</f>
        <v>23.4</v>
      </c>
      <c r="G18" s="594">
        <f ca="1">VLOOKUP($A18,INDIRECT($W$3),$W$2+T3_4ab!E$38,0)</f>
        <v>19.399999999999999</v>
      </c>
      <c r="H18" s="594">
        <f ca="1">VLOOKUP($A18,INDIRECT($W$3),$W$2+T3_4ab!F$38,0)</f>
        <v>73.599999999999994</v>
      </c>
      <c r="I18" s="594">
        <f ca="1">VLOOKUP($A18,INDIRECT($W$3),$W$2+T3_4ab!G$38,0)</f>
        <v>72.3</v>
      </c>
      <c r="J18" s="594">
        <f ca="1">VLOOKUP($A18,INDIRECT($W$3),$W$2+T3_4ab!H$38,0)</f>
        <v>97.2</v>
      </c>
      <c r="K18" s="594">
        <f ca="1">VLOOKUP($A18,INDIRECT($W$3),$W$2+T3_4ab!I$38,0)</f>
        <v>77</v>
      </c>
      <c r="L18" s="594">
        <f ca="1">VLOOKUP($A18,INDIRECT($W$3),$W$2+T3_4ab!J$38,0)</f>
        <v>95.5</v>
      </c>
      <c r="M18" s="594"/>
      <c r="N18" s="594">
        <f ca="1">VLOOKUP($A18,INDIRECT($W$3),$W$2+T3_4ab!K$38,0)</f>
        <v>10.5</v>
      </c>
      <c r="O18" s="594">
        <f ca="1">VLOOKUP($A18,INDIRECT($W$3),$W$2+T3_4ab!L$38,0)</f>
        <v>4</v>
      </c>
      <c r="P18" s="594"/>
      <c r="Q18" s="214"/>
    </row>
    <row r="19" spans="1:17" s="219" customFormat="1" ht="11.25" customHeight="1" x14ac:dyDescent="0.2">
      <c r="A19" s="338"/>
      <c r="B19" s="592"/>
      <c r="C19" s="593"/>
      <c r="D19" s="592"/>
      <c r="E19" s="594"/>
      <c r="F19" s="594"/>
      <c r="G19" s="594"/>
      <c r="H19" s="594"/>
      <c r="I19" s="594"/>
      <c r="J19" s="594"/>
      <c r="K19" s="594"/>
      <c r="L19" s="594"/>
      <c r="M19" s="594"/>
      <c r="N19" s="594"/>
      <c r="O19" s="594"/>
      <c r="P19" s="594"/>
      <c r="Q19" s="214"/>
    </row>
    <row r="20" spans="1:17" ht="11.25" customHeight="1" x14ac:dyDescent="0.2">
      <c r="A20" s="334" t="s">
        <v>95</v>
      </c>
      <c r="B20" s="592">
        <f ca="1">VLOOKUP($A20,INDIRECT($W$3),2,0)</f>
        <v>739</v>
      </c>
      <c r="C20" s="593">
        <f>IF($O$3="Boys",VLOOKUP($A20,Denominators2014,2,0),IF($O$3="Girls",VLOOKUP($A20,Denominators2014,3,0),VLOOKUP($A20,Denominators2014,4,0)))</f>
        <v>10137</v>
      </c>
      <c r="D20" s="592"/>
      <c r="E20" s="594">
        <f ca="1">VLOOKUP($A20,INDIRECT($W$3),$W$2+T3_4ab!C$38,0)</f>
        <v>7.8</v>
      </c>
      <c r="F20" s="594">
        <f ca="1">VLOOKUP($A20,INDIRECT($W$3),$W$2+T3_4ab!D$38,0)</f>
        <v>0.5</v>
      </c>
      <c r="G20" s="594">
        <f ca="1">VLOOKUP($A20,INDIRECT($W$3),$W$2+T3_4ab!E$38,0)</f>
        <v>0.3</v>
      </c>
      <c r="H20" s="594">
        <f ca="1">VLOOKUP($A20,INDIRECT($W$3),$W$2+T3_4ab!F$38,0)</f>
        <v>6.5</v>
      </c>
      <c r="I20" s="594">
        <f ca="1">VLOOKUP($A20,INDIRECT($W$3),$W$2+T3_4ab!G$38,0)</f>
        <v>5.3</v>
      </c>
      <c r="J20" s="594">
        <f ca="1">VLOOKUP($A20,INDIRECT($W$3),$W$2+T3_4ab!H$38,0)</f>
        <v>39.299999999999997</v>
      </c>
      <c r="K20" s="594">
        <f ca="1">VLOOKUP($A20,INDIRECT($W$3),$W$2+T3_4ab!I$38,0)</f>
        <v>9.3000000000000007</v>
      </c>
      <c r="L20" s="594">
        <f ca="1">VLOOKUP($A20,INDIRECT($W$3),$W$2+T3_4ab!J$38,0)</f>
        <v>36.299999999999997</v>
      </c>
      <c r="M20" s="594"/>
      <c r="N20" s="594">
        <f ca="1">VLOOKUP($A20,INDIRECT($W$3),$W$2+T3_4ab!K$38,0)</f>
        <v>0</v>
      </c>
      <c r="O20" s="594" t="str">
        <f ca="1">VLOOKUP($A20,INDIRECT($W$3),$W$2+T3_4ab!L$38,0)</f>
        <v>x</v>
      </c>
      <c r="P20" s="594"/>
      <c r="Q20" s="214"/>
    </row>
    <row r="21" spans="1:17" ht="11.25" customHeight="1" x14ac:dyDescent="0.2">
      <c r="A21" s="334"/>
      <c r="B21" s="592"/>
      <c r="C21" s="593"/>
      <c r="D21" s="592"/>
      <c r="E21" s="594"/>
      <c r="F21" s="594"/>
      <c r="G21" s="594"/>
      <c r="H21" s="594"/>
      <c r="I21" s="594"/>
      <c r="J21" s="594"/>
      <c r="K21" s="594"/>
      <c r="L21" s="594"/>
      <c r="M21" s="594"/>
      <c r="N21" s="594"/>
      <c r="O21" s="594"/>
      <c r="P21" s="594"/>
      <c r="Q21" s="214"/>
    </row>
    <row r="22" spans="1:17" ht="11.25" customHeight="1" x14ac:dyDescent="0.2">
      <c r="A22" s="339" t="s">
        <v>159</v>
      </c>
      <c r="B22" s="592">
        <f ca="1">VLOOKUP($A22,INDIRECT($W$3),2,0)</f>
        <v>3776</v>
      </c>
      <c r="C22" s="593">
        <f>IF($O$3="Boys",VLOOKUP($A22,Denominators2014,2,0),IF($O$3="Girls",VLOOKUP($A22,Denominators2014,3,0),VLOOKUP($A22,Denominators2014,4,0)))</f>
        <v>558558</v>
      </c>
      <c r="D22" s="592"/>
      <c r="E22" s="594">
        <f ca="1">VLOOKUP($A22,INDIRECT($W$3),$W$2+T3_4ab!C$38,0)</f>
        <v>94.6</v>
      </c>
      <c r="F22" s="594">
        <f ca="1">VLOOKUP($A22,INDIRECT($W$3),$W$2+T3_4ab!D$38,0)</f>
        <v>65.099999999999994</v>
      </c>
      <c r="G22" s="594">
        <f ca="1">VLOOKUP($A22,INDIRECT($W$3),$W$2+T3_4ab!E$38,0)</f>
        <v>55.9</v>
      </c>
      <c r="H22" s="594">
        <f ca="1">VLOOKUP($A22,INDIRECT($W$3),$W$2+T3_4ab!F$38,0)</f>
        <v>93.3</v>
      </c>
      <c r="I22" s="594">
        <f ca="1">VLOOKUP($A22,INDIRECT($W$3),$W$2+T3_4ab!G$38,0)</f>
        <v>90.9</v>
      </c>
      <c r="J22" s="594">
        <f ca="1">VLOOKUP($A22,INDIRECT($W$3),$W$2+T3_4ab!H$38,0)</f>
        <v>98.5</v>
      </c>
      <c r="K22" s="594">
        <f ca="1">VLOOKUP($A22,INDIRECT($W$3),$W$2+T3_4ab!I$38,0)</f>
        <v>93.7</v>
      </c>
      <c r="L22" s="594">
        <f ca="1">VLOOKUP($A22,INDIRECT($W$3),$W$2+T3_4ab!J$38,0)</f>
        <v>98.2</v>
      </c>
      <c r="M22" s="594"/>
      <c r="N22" s="594">
        <f ca="1">VLOOKUP($A22,INDIRECT($W$3),$W$2+T3_4ab!K$38,0)</f>
        <v>38.700000000000003</v>
      </c>
      <c r="O22" s="594">
        <f ca="1">VLOOKUP($A22,INDIRECT($W$3),$W$2+T3_4ab!L$38,0)</f>
        <v>23.9</v>
      </c>
      <c r="P22" s="594"/>
      <c r="Q22" s="214"/>
    </row>
    <row r="23" spans="1:17" ht="11.25" customHeight="1" x14ac:dyDescent="0.2">
      <c r="A23" s="339"/>
      <c r="B23" s="592"/>
      <c r="C23" s="593"/>
      <c r="D23" s="592"/>
      <c r="E23" s="594"/>
      <c r="F23" s="594"/>
      <c r="G23" s="594"/>
      <c r="H23" s="594"/>
      <c r="I23" s="594"/>
      <c r="J23" s="594"/>
      <c r="K23" s="594"/>
      <c r="L23" s="594"/>
      <c r="M23" s="594"/>
      <c r="N23" s="594"/>
      <c r="O23" s="594"/>
      <c r="P23" s="594"/>
      <c r="Q23" s="214"/>
    </row>
    <row r="24" spans="1:17" ht="22.5" customHeight="1" x14ac:dyDescent="0.2">
      <c r="A24" s="340" t="s">
        <v>158</v>
      </c>
      <c r="B24" s="592">
        <f ca="1">VLOOKUP($A24,INDIRECT($W$3),2,0)</f>
        <v>426</v>
      </c>
      <c r="C24" s="593">
        <f>IF($O$3="Boys",VLOOKUP($A24,Denominators2014,2,0),IF($O$3="Girls",VLOOKUP($A24,Denominators2014,3,0),VLOOKUP($A24,Denominators2014,4,0)))</f>
        <v>9147</v>
      </c>
      <c r="D24" s="592"/>
      <c r="E24" s="594">
        <f ca="1">VLOOKUP($A24,INDIRECT($W$3),$W$2+T3_4ab!C$38,0)</f>
        <v>13.2</v>
      </c>
      <c r="F24" s="594">
        <f ca="1">VLOOKUP($A24,INDIRECT($W$3),$W$2+T3_4ab!D$38,0)</f>
        <v>2.1</v>
      </c>
      <c r="G24" s="594">
        <f ca="1">VLOOKUP($A24,INDIRECT($W$3),$W$2+T3_4ab!E$38,0)</f>
        <v>1.3</v>
      </c>
      <c r="H24" s="594">
        <f ca="1">VLOOKUP($A24,INDIRECT($W$3),$W$2+T3_4ab!F$38,0)</f>
        <v>11.1</v>
      </c>
      <c r="I24" s="594">
        <f ca="1">VLOOKUP($A24,INDIRECT($W$3),$W$2+T3_4ab!G$38,0)</f>
        <v>8.5</v>
      </c>
      <c r="J24" s="594">
        <f ca="1">VLOOKUP($A24,INDIRECT($W$3),$W$2+T3_4ab!H$38,0)</f>
        <v>64.8</v>
      </c>
      <c r="K24" s="594">
        <f ca="1">VLOOKUP($A24,INDIRECT($W$3),$W$2+T3_4ab!I$38,0)</f>
        <v>22.9</v>
      </c>
      <c r="L24" s="594">
        <f ca="1">VLOOKUP($A24,INDIRECT($W$3),$W$2+T3_4ab!J$38,0)</f>
        <v>58.2</v>
      </c>
      <c r="M24" s="594"/>
      <c r="N24" s="594">
        <f ca="1">VLOOKUP($A24,INDIRECT($W$3),$W$2+T3_4ab!K$38,0)</f>
        <v>0.3</v>
      </c>
      <c r="O24" s="594">
        <f ca="1">VLOOKUP($A24,INDIRECT($W$3),$W$2+T3_4ab!L$38,0)</f>
        <v>0.1</v>
      </c>
      <c r="P24" s="594"/>
      <c r="Q24" s="214"/>
    </row>
    <row r="25" spans="1:17" ht="11.25" customHeight="1" x14ac:dyDescent="0.2">
      <c r="A25" s="340"/>
      <c r="B25" s="592"/>
      <c r="C25" s="593"/>
      <c r="D25" s="592"/>
      <c r="E25" s="594"/>
      <c r="F25" s="594"/>
      <c r="G25" s="594"/>
      <c r="H25" s="594"/>
      <c r="I25" s="594"/>
      <c r="J25" s="594"/>
      <c r="K25" s="594"/>
      <c r="L25" s="594"/>
      <c r="M25" s="594"/>
      <c r="N25" s="594"/>
      <c r="O25" s="594"/>
      <c r="P25" s="594"/>
      <c r="Q25" s="214"/>
    </row>
    <row r="26" spans="1:17" ht="33.75" customHeight="1" x14ac:dyDescent="0.2">
      <c r="A26" s="341" t="s">
        <v>157</v>
      </c>
      <c r="B26" s="592">
        <f ca="1">VLOOKUP($A26,INDIRECT($W$3),2,0)</f>
        <v>4202</v>
      </c>
      <c r="C26" s="593">
        <f>IF($O$3="Boys",VLOOKUP($A26,Denominators2014,2,0),IF($O$3="Girls",VLOOKUP($A26,Denominators2014,3,0),VLOOKUP($A26,Denominators2014,4,0)))</f>
        <v>567705</v>
      </c>
      <c r="D26" s="592"/>
      <c r="E26" s="594">
        <f ca="1">VLOOKUP($A26,INDIRECT($W$3),$W$2+T3_4ab!C$38,0)</f>
        <v>93.3</v>
      </c>
      <c r="F26" s="594">
        <f ca="1">VLOOKUP($A26,INDIRECT($W$3),$W$2+T3_4ab!D$38,0)</f>
        <v>64.099999999999994</v>
      </c>
      <c r="G26" s="594">
        <f ca="1">VLOOKUP($A26,INDIRECT($W$3),$W$2+T3_4ab!E$38,0)</f>
        <v>55</v>
      </c>
      <c r="H26" s="594">
        <f ca="1">VLOOKUP($A26,INDIRECT($W$3),$W$2+T3_4ab!F$38,0)</f>
        <v>92</v>
      </c>
      <c r="I26" s="594">
        <f ca="1">VLOOKUP($A26,INDIRECT($W$3),$W$2+T3_4ab!G$38,0)</f>
        <v>89.5</v>
      </c>
      <c r="J26" s="594">
        <f ca="1">VLOOKUP($A26,INDIRECT($W$3),$W$2+T3_4ab!H$38,0)</f>
        <v>97.9</v>
      </c>
      <c r="K26" s="594">
        <f ca="1">VLOOKUP($A26,INDIRECT($W$3),$W$2+T3_4ab!I$38,0)</f>
        <v>92.6</v>
      </c>
      <c r="L26" s="594">
        <f ca="1">VLOOKUP($A26,INDIRECT($W$3),$W$2+T3_4ab!J$38,0)</f>
        <v>97.5</v>
      </c>
      <c r="M26" s="594"/>
      <c r="N26" s="594">
        <f ca="1">VLOOKUP($A26,INDIRECT($W$3),$W$2+T3_4ab!K$38,0)</f>
        <v>38</v>
      </c>
      <c r="O26" s="594">
        <f ca="1">VLOOKUP($A26,INDIRECT($W$3),$W$2+T3_4ab!L$38,0)</f>
        <v>23.5</v>
      </c>
      <c r="P26" s="594"/>
      <c r="Q26" s="214"/>
    </row>
    <row r="27" spans="1:17" ht="11.25" customHeight="1" x14ac:dyDescent="0.2">
      <c r="A27" s="341"/>
      <c r="B27" s="592"/>
      <c r="C27" s="593"/>
      <c r="D27" s="592"/>
      <c r="E27" s="594"/>
      <c r="F27" s="594"/>
      <c r="G27" s="594"/>
      <c r="H27" s="594"/>
      <c r="I27" s="594"/>
      <c r="J27" s="594"/>
      <c r="K27" s="594"/>
      <c r="L27" s="594"/>
      <c r="M27" s="594"/>
      <c r="N27" s="594"/>
      <c r="O27" s="594"/>
      <c r="P27" s="594"/>
      <c r="Q27" s="214"/>
    </row>
    <row r="28" spans="1:17" ht="12" customHeight="1" x14ac:dyDescent="0.2">
      <c r="A28" s="334" t="s">
        <v>96</v>
      </c>
      <c r="B28" s="592">
        <f ca="1">VLOOKUP($A28,INDIRECT($W$3),2,0)</f>
        <v>64</v>
      </c>
      <c r="C28" s="593">
        <f>IF($O$3="Boys",VLOOKUP($A28,Denominators2014,2,0),IF($O$3="Girls",VLOOKUP($A28,Denominators2014,3,0),VLOOKUP($A28,Denominators2014,4,0)))</f>
        <v>574</v>
      </c>
      <c r="D28" s="592"/>
      <c r="E28" s="594">
        <f ca="1">VLOOKUP($A28,INDIRECT($W$3),$W$2+T3_4ab!C$38,0)</f>
        <v>20.6</v>
      </c>
      <c r="F28" s="594">
        <f ca="1">VLOOKUP($A28,INDIRECT($W$3),$W$2+T3_4ab!D$38,0)</f>
        <v>3.5</v>
      </c>
      <c r="G28" s="594">
        <f ca="1">VLOOKUP($A28,INDIRECT($W$3),$W$2+T3_4ab!E$38,0)</f>
        <v>2.4</v>
      </c>
      <c r="H28" s="594">
        <f ca="1">VLOOKUP($A28,INDIRECT($W$3),$W$2+T3_4ab!F$38,0)</f>
        <v>19.3</v>
      </c>
      <c r="I28" s="594">
        <f ca="1">VLOOKUP($A28,INDIRECT($W$3),$W$2+T3_4ab!G$38,0)</f>
        <v>16.399999999999999</v>
      </c>
      <c r="J28" s="594">
        <f ca="1">VLOOKUP($A28,INDIRECT($W$3),$W$2+T3_4ab!H$38,0)</f>
        <v>46.5</v>
      </c>
      <c r="K28" s="594">
        <f ca="1">VLOOKUP($A28,INDIRECT($W$3),$W$2+T3_4ab!I$38,0)</f>
        <v>22.1</v>
      </c>
      <c r="L28" s="594">
        <f ca="1">VLOOKUP($A28,INDIRECT($W$3),$W$2+T3_4ab!J$38,0)</f>
        <v>44.4</v>
      </c>
      <c r="M28" s="594"/>
      <c r="N28" s="594">
        <f ca="1">VLOOKUP($A28,INDIRECT($W$3),$W$2+T3_4ab!K$38,0)</f>
        <v>1.6</v>
      </c>
      <c r="O28" s="594">
        <f ca="1">VLOOKUP($A28,INDIRECT($W$3),$W$2+T3_4ab!L$38,0)</f>
        <v>0.7</v>
      </c>
      <c r="P28" s="594"/>
      <c r="Q28" s="214"/>
    </row>
    <row r="29" spans="1:17" ht="12" customHeight="1" x14ac:dyDescent="0.2">
      <c r="A29" s="334" t="s">
        <v>60</v>
      </c>
      <c r="B29" s="592">
        <f ca="1">VLOOKUP($A29,INDIRECT($W$3),2,0)</f>
        <v>855</v>
      </c>
      <c r="C29" s="593">
        <f>IF($O$3="Boys",VLOOKUP($A29,Denominators2014,2,0),IF($O$3="Girls",VLOOKUP($A29,Denominators2014,3,0),VLOOKUP($A29,Denominators2014,4,0)))</f>
        <v>49499</v>
      </c>
      <c r="D29" s="592"/>
      <c r="E29" s="594">
        <f ca="1">VLOOKUP($A29,INDIRECT($W$3),$W$2+T3_4ab!C$38,0)</f>
        <v>63.9</v>
      </c>
      <c r="F29" s="594">
        <f ca="1">VLOOKUP($A29,INDIRECT($W$3),$W$2+T3_4ab!D$38,0)</f>
        <v>56.5</v>
      </c>
      <c r="G29" s="594">
        <f ca="1">VLOOKUP($A29,INDIRECT($W$3),$W$2+T3_4ab!E$38,0)</f>
        <v>28</v>
      </c>
      <c r="H29" s="594">
        <f ca="1">VLOOKUP($A29,INDIRECT($W$3),$W$2+T3_4ab!F$38,0)</f>
        <v>63.8</v>
      </c>
      <c r="I29" s="594">
        <f ca="1">VLOOKUP($A29,INDIRECT($W$3),$W$2+T3_4ab!G$38,0)</f>
        <v>34.299999999999997</v>
      </c>
      <c r="J29" s="594">
        <f ca="1">VLOOKUP($A29,INDIRECT($W$3),$W$2+T3_4ab!H$38,0)</f>
        <v>94.3</v>
      </c>
      <c r="K29" s="594">
        <f ca="1">VLOOKUP($A29,INDIRECT($W$3),$W$2+T3_4ab!I$38,0)</f>
        <v>92.4</v>
      </c>
      <c r="L29" s="594">
        <f ca="1">VLOOKUP($A29,INDIRECT($W$3),$W$2+T3_4ab!J$38,0)</f>
        <v>94.2</v>
      </c>
      <c r="M29" s="594"/>
      <c r="N29" s="594">
        <f ca="1">VLOOKUP($A29,INDIRECT($W$3),$W$2+T3_4ab!K$38,0)</f>
        <v>16.3</v>
      </c>
      <c r="O29" s="594">
        <f ca="1">VLOOKUP($A29,INDIRECT($W$3),$W$2+T3_4ab!L$38,0)</f>
        <v>12.6</v>
      </c>
      <c r="P29" s="594"/>
      <c r="Q29" s="214"/>
    </row>
    <row r="30" spans="1:17" ht="12" customHeight="1" x14ac:dyDescent="0.2">
      <c r="A30" s="334" t="s">
        <v>61</v>
      </c>
      <c r="B30" s="592">
        <f ca="1">VLOOKUP($A30,INDIRECT($W$3),2,0)</f>
        <v>218</v>
      </c>
      <c r="C30" s="593">
        <f>IF($O$3="Boys",VLOOKUP($A30,Denominators2014,2,0),IF($O$3="Girls",VLOOKUP($A30,Denominators2014,3,0),VLOOKUP($A30,Denominators2014,4,0)))</f>
        <v>2388</v>
      </c>
      <c r="D30" s="592"/>
      <c r="E30" s="594">
        <f ca="1">VLOOKUP($A30,INDIRECT($W$3),$W$2+T3_4ab!C$38,0)</f>
        <v>13</v>
      </c>
      <c r="F30" s="594">
        <f ca="1">VLOOKUP($A30,INDIRECT($W$3),$W$2+T3_4ab!D$38,0)</f>
        <v>3.6</v>
      </c>
      <c r="G30" s="594">
        <f ca="1">VLOOKUP($A30,INDIRECT($W$3),$W$2+T3_4ab!E$38,0)</f>
        <v>1.7</v>
      </c>
      <c r="H30" s="594">
        <f ca="1">VLOOKUP($A30,INDIRECT($W$3),$W$2+T3_4ab!F$38,0)</f>
        <v>12</v>
      </c>
      <c r="I30" s="594">
        <f ca="1">VLOOKUP($A30,INDIRECT($W$3),$W$2+T3_4ab!G$38,0)</f>
        <v>8.3000000000000007</v>
      </c>
      <c r="J30" s="594">
        <f ca="1">VLOOKUP($A30,INDIRECT($W$3),$W$2+T3_4ab!H$38,0)</f>
        <v>46.8</v>
      </c>
      <c r="K30" s="594">
        <f ca="1">VLOOKUP($A30,INDIRECT($W$3),$W$2+T3_4ab!I$38,0)</f>
        <v>19.8</v>
      </c>
      <c r="L30" s="594">
        <f ca="1">VLOOKUP($A30,INDIRECT($W$3),$W$2+T3_4ab!J$38,0)</f>
        <v>43.4</v>
      </c>
      <c r="M30" s="594"/>
      <c r="N30" s="594" t="str">
        <f ca="1">VLOOKUP($A30,INDIRECT($W$3),$W$2+T3_4ab!K$38,0)</f>
        <v>x</v>
      </c>
      <c r="O30" s="594">
        <f ca="1">VLOOKUP($A30,INDIRECT($W$3),$W$2+T3_4ab!L$38,0)</f>
        <v>0</v>
      </c>
      <c r="P30" s="594"/>
      <c r="Q30" s="214"/>
    </row>
    <row r="31" spans="1:17" ht="11.25" customHeight="1" x14ac:dyDescent="0.2">
      <c r="A31" s="334"/>
      <c r="B31" s="592"/>
      <c r="C31" s="593"/>
      <c r="D31" s="592"/>
      <c r="E31" s="594"/>
      <c r="F31" s="594"/>
      <c r="G31" s="594"/>
      <c r="H31" s="594"/>
      <c r="I31" s="594"/>
      <c r="J31" s="594"/>
      <c r="K31" s="594"/>
      <c r="L31" s="594"/>
      <c r="M31" s="594"/>
      <c r="N31" s="594"/>
      <c r="O31" s="594"/>
      <c r="P31" s="594"/>
      <c r="Q31" s="214"/>
    </row>
    <row r="32" spans="1:17" ht="12" customHeight="1" x14ac:dyDescent="0.2">
      <c r="A32" s="339" t="s">
        <v>156</v>
      </c>
      <c r="B32" s="592">
        <f ca="1">VLOOKUP($A32,INDIRECT($W$3),2,0)</f>
        <v>1137</v>
      </c>
      <c r="C32" s="593">
        <f>IF($O$3="Boys",VLOOKUP($A32,Denominators2014,2,0),IF($O$3="Girls",VLOOKUP($A32,Denominators2014,3,0),VLOOKUP($A32,Denominators2014,4,0)))</f>
        <v>52461</v>
      </c>
      <c r="D32" s="592"/>
      <c r="E32" s="594">
        <f ca="1">VLOOKUP($A32,INDIRECT($W$3),$W$2+T3_4ab!C$38,0)</f>
        <v>61.1</v>
      </c>
      <c r="F32" s="594">
        <f ca="1">VLOOKUP($A32,INDIRECT($W$3),$W$2+T3_4ab!D$38,0)</f>
        <v>53.5</v>
      </c>
      <c r="G32" s="594">
        <f ca="1">VLOOKUP($A32,INDIRECT($W$3),$W$2+T3_4ab!E$38,0)</f>
        <v>26.5</v>
      </c>
      <c r="H32" s="594">
        <f ca="1">VLOOKUP($A32,INDIRECT($W$3),$W$2+T3_4ab!F$38,0)</f>
        <v>60.9</v>
      </c>
      <c r="I32" s="594">
        <f ca="1">VLOOKUP($A32,INDIRECT($W$3),$W$2+T3_4ab!G$38,0)</f>
        <v>32.9</v>
      </c>
      <c r="J32" s="594">
        <f ca="1">VLOOKUP($A32,INDIRECT($W$3),$W$2+T3_4ab!H$38,0)</f>
        <v>91.6</v>
      </c>
      <c r="K32" s="594">
        <f ca="1">VLOOKUP($A32,INDIRECT($W$3),$W$2+T3_4ab!I$38,0)</f>
        <v>88.3</v>
      </c>
      <c r="L32" s="594">
        <f ca="1">VLOOKUP($A32,INDIRECT($W$3),$W$2+T3_4ab!J$38,0)</f>
        <v>91.4</v>
      </c>
      <c r="M32" s="594"/>
      <c r="N32" s="594">
        <f ca="1">VLOOKUP($A32,INDIRECT($W$3),$W$2+T3_4ab!K$38,0)</f>
        <v>15.4</v>
      </c>
      <c r="O32" s="594">
        <f ca="1">VLOOKUP($A32,INDIRECT($W$3),$W$2+T3_4ab!L$38,0)</f>
        <v>11.9</v>
      </c>
      <c r="P32" s="594"/>
      <c r="Q32" s="214"/>
    </row>
    <row r="33" spans="1:17" ht="12" customHeight="1" x14ac:dyDescent="0.2">
      <c r="A33" s="339"/>
      <c r="B33" s="592"/>
      <c r="C33" s="593"/>
      <c r="D33" s="592"/>
      <c r="E33" s="594"/>
      <c r="F33" s="594"/>
      <c r="G33" s="594"/>
      <c r="H33" s="594"/>
      <c r="I33" s="594"/>
      <c r="J33" s="594"/>
      <c r="K33" s="594"/>
      <c r="L33" s="594"/>
      <c r="M33" s="594"/>
      <c r="N33" s="594"/>
      <c r="O33" s="594"/>
      <c r="P33" s="594"/>
      <c r="Q33" s="214"/>
    </row>
    <row r="34" spans="1:17" ht="11.25" customHeight="1" x14ac:dyDescent="0.2">
      <c r="A34" s="339" t="s">
        <v>82</v>
      </c>
      <c r="B34" s="592">
        <f ca="1">VLOOKUP($A34,INDIRECT($W$3),2,0)</f>
        <v>1021</v>
      </c>
      <c r="C34" s="593">
        <f>IF($O$3="Boys",VLOOKUP($A34,Denominators2014,2,0),IF($O$3="Girls",VLOOKUP($A34,Denominators2014,3,0),VLOOKUP($A34,Denominators2014,4,0)))</f>
        <v>13099</v>
      </c>
      <c r="D34" s="592"/>
      <c r="E34" s="594">
        <f ca="1">VLOOKUP($A34,INDIRECT($W$3),$W$2+T3_4ab!C$38,0)</f>
        <v>9.3000000000000007</v>
      </c>
      <c r="F34" s="594">
        <f ca="1">VLOOKUP($A34,INDIRECT($W$3),$W$2+T3_4ab!D$38,0)</f>
        <v>1.2</v>
      </c>
      <c r="G34" s="594">
        <f ca="1">VLOOKUP($A34,INDIRECT($W$3),$W$2+T3_4ab!E$38,0)</f>
        <v>0.7</v>
      </c>
      <c r="H34" s="594">
        <f ca="1">VLOOKUP($A34,INDIRECT($W$3),$W$2+T3_4ab!F$38,0)</f>
        <v>8.1</v>
      </c>
      <c r="I34" s="594">
        <f ca="1">VLOOKUP($A34,INDIRECT($W$3),$W$2+T3_4ab!G$38,0)</f>
        <v>6.4</v>
      </c>
      <c r="J34" s="594">
        <f ca="1">VLOOKUP($A34,INDIRECT($W$3),$W$2+T3_4ab!H$38,0)</f>
        <v>41</v>
      </c>
      <c r="K34" s="594">
        <f ca="1">VLOOKUP($A34,INDIRECT($W$3),$W$2+T3_4ab!I$38,0)</f>
        <v>11.8</v>
      </c>
      <c r="L34" s="594">
        <f ca="1">VLOOKUP($A34,INDIRECT($W$3),$W$2+T3_4ab!J$38,0)</f>
        <v>37.9</v>
      </c>
      <c r="M34" s="594"/>
      <c r="N34" s="594">
        <f ca="1">VLOOKUP($A34,INDIRECT($W$3),$W$2+T3_4ab!K$38,0)</f>
        <v>0.1</v>
      </c>
      <c r="O34" s="594">
        <f ca="1">VLOOKUP($A34,INDIRECT($W$3),$W$2+T3_4ab!L$38,0)</f>
        <v>0</v>
      </c>
      <c r="P34" s="594"/>
      <c r="Q34" s="214"/>
    </row>
    <row r="35" spans="1:17" ht="11.25" customHeight="1" x14ac:dyDescent="0.2">
      <c r="A35" s="339"/>
      <c r="B35" s="592"/>
      <c r="C35" s="593"/>
      <c r="D35" s="592"/>
      <c r="E35" s="594"/>
      <c r="F35" s="594"/>
      <c r="G35" s="594"/>
      <c r="H35" s="594"/>
      <c r="I35" s="594"/>
      <c r="J35" s="594"/>
      <c r="K35" s="594"/>
      <c r="L35" s="594"/>
      <c r="M35" s="594"/>
      <c r="N35" s="594"/>
      <c r="O35" s="594"/>
      <c r="P35" s="594"/>
      <c r="Q35" s="214"/>
    </row>
    <row r="36" spans="1:17" ht="11.25" customHeight="1" x14ac:dyDescent="0.2">
      <c r="A36" s="339" t="s">
        <v>62</v>
      </c>
      <c r="B36" s="592">
        <f ca="1">VLOOKUP($A36,INDIRECT($W$3),2,0)</f>
        <v>5349</v>
      </c>
      <c r="C36" s="593">
        <f>IF($O$3="Boys",VLOOKUP($A36,Denominators2014,2,0),IF($O$3="Girls",VLOOKUP($A36,Denominators2014,3,0),VLOOKUP($A36,Denominators2014,4,0)))</f>
        <v>620166</v>
      </c>
      <c r="D36" s="592"/>
      <c r="E36" s="594">
        <f ca="1">VLOOKUP($A36,INDIRECT($W$3),$W$2+T3_4ab!C$38,0)</f>
        <v>90.7</v>
      </c>
      <c r="F36" s="594">
        <f ca="1">VLOOKUP($A36,INDIRECT($W$3),$W$2+T3_4ab!D$38,0)</f>
        <v>63.2</v>
      </c>
      <c r="G36" s="594">
        <f ca="1">VLOOKUP($A36,INDIRECT($W$3),$W$2+T3_4ab!E$38,0)</f>
        <v>52.6</v>
      </c>
      <c r="H36" s="594">
        <f ca="1">VLOOKUP($A36,INDIRECT($W$3),$W$2+T3_4ab!F$38,0)</f>
        <v>89.4</v>
      </c>
      <c r="I36" s="594">
        <f ca="1">VLOOKUP($A36,INDIRECT($W$3),$W$2+T3_4ab!G$38,0)</f>
        <v>84.8</v>
      </c>
      <c r="J36" s="594">
        <f ca="1">VLOOKUP($A36,INDIRECT($W$3),$W$2+T3_4ab!H$38,0)</f>
        <v>98.1</v>
      </c>
      <c r="K36" s="594">
        <f ca="1">VLOOKUP($A36,INDIRECT($W$3),$W$2+T3_4ab!I$38,0)</f>
        <v>92.6</v>
      </c>
      <c r="L36" s="594">
        <f ca="1">VLOOKUP($A36,INDIRECT($W$3),$W$2+T3_4ab!J$38,0)</f>
        <v>97.6</v>
      </c>
      <c r="M36" s="594"/>
      <c r="N36" s="594">
        <f ca="1">VLOOKUP($A36,INDIRECT($W$3),$W$2+T3_4ab!K$38,0)</f>
        <v>36.1</v>
      </c>
      <c r="O36" s="594">
        <f ca="1">VLOOKUP($A36,INDIRECT($W$3),$W$2+T3_4ab!L$38,0)</f>
        <v>22.5</v>
      </c>
      <c r="P36" s="594"/>
      <c r="Q36" s="214"/>
    </row>
    <row r="37" spans="1:17" ht="11.25" customHeight="1" x14ac:dyDescent="0.2">
      <c r="A37" s="207"/>
      <c r="B37" s="207"/>
      <c r="C37" s="213"/>
      <c r="D37" s="213"/>
      <c r="E37" s="212"/>
      <c r="F37" s="212"/>
      <c r="G37" s="212"/>
      <c r="H37" s="212"/>
      <c r="I37" s="212"/>
      <c r="J37" s="212"/>
      <c r="K37" s="212"/>
      <c r="L37" s="212"/>
      <c r="M37" s="211"/>
      <c r="N37" s="211"/>
      <c r="O37" s="211"/>
      <c r="P37" s="645"/>
    </row>
    <row r="38" spans="1:17" ht="11.25" customHeight="1" x14ac:dyDescent="0.2">
      <c r="A38" s="208"/>
      <c r="B38" s="208"/>
      <c r="C38" s="100"/>
      <c r="D38" s="100"/>
      <c r="E38" s="101"/>
      <c r="F38" s="101"/>
      <c r="G38" s="101"/>
      <c r="H38" s="101"/>
      <c r="I38" s="101"/>
      <c r="J38" s="101"/>
      <c r="K38" s="101"/>
      <c r="L38" s="101"/>
      <c r="O38" s="178" t="s">
        <v>342</v>
      </c>
      <c r="P38" s="178"/>
    </row>
    <row r="39" spans="1:17" ht="11.25" customHeight="1" x14ac:dyDescent="0.2">
      <c r="A39" s="678" t="s">
        <v>311</v>
      </c>
      <c r="B39" s="678"/>
      <c r="C39" s="678"/>
      <c r="D39" s="678"/>
      <c r="E39" s="678"/>
      <c r="F39" s="678"/>
      <c r="G39" s="678"/>
      <c r="H39" s="102"/>
      <c r="I39" s="102"/>
      <c r="J39" s="102"/>
      <c r="K39" s="204"/>
    </row>
    <row r="40" spans="1:17" ht="11.25" customHeight="1" x14ac:dyDescent="0.2">
      <c r="A40" s="618" t="s">
        <v>515</v>
      </c>
      <c r="B40" s="618"/>
      <c r="C40" s="618"/>
      <c r="D40" s="618"/>
      <c r="E40" s="618"/>
      <c r="F40" s="618"/>
      <c r="G40" s="618"/>
      <c r="H40" s="102"/>
      <c r="I40" s="102"/>
      <c r="J40" s="102"/>
      <c r="K40" s="204"/>
    </row>
    <row r="41" spans="1:17" ht="11.25" customHeight="1" x14ac:dyDescent="0.2">
      <c r="A41" s="618" t="s">
        <v>451</v>
      </c>
      <c r="B41" s="618"/>
      <c r="C41" s="618"/>
      <c r="D41" s="618"/>
      <c r="E41" s="618"/>
      <c r="F41" s="618"/>
      <c r="G41" s="618"/>
      <c r="H41" s="102"/>
      <c r="I41" s="102"/>
      <c r="J41" s="102"/>
      <c r="K41" s="204"/>
    </row>
    <row r="42" spans="1:17" ht="22.5" customHeight="1" x14ac:dyDescent="0.2">
      <c r="A42" s="689" t="s">
        <v>509</v>
      </c>
      <c r="B42" s="689"/>
      <c r="C42" s="689"/>
      <c r="D42" s="689"/>
      <c r="E42" s="689"/>
      <c r="F42" s="689"/>
      <c r="G42" s="689"/>
      <c r="H42" s="689"/>
      <c r="I42" s="689"/>
      <c r="J42" s="689"/>
      <c r="K42" s="689"/>
      <c r="L42" s="689"/>
      <c r="M42" s="689"/>
      <c r="N42" s="689"/>
      <c r="O42" s="689"/>
      <c r="P42" s="631"/>
    </row>
    <row r="43" spans="1:17" ht="11.25" customHeight="1" x14ac:dyDescent="0.2">
      <c r="A43" s="739" t="s">
        <v>155</v>
      </c>
      <c r="B43" s="739"/>
      <c r="C43" s="739"/>
      <c r="D43" s="739"/>
      <c r="E43" s="739"/>
      <c r="F43" s="739"/>
      <c r="G43" s="739"/>
      <c r="H43" s="739"/>
      <c r="I43" s="739"/>
      <c r="J43" s="739"/>
      <c r="K43" s="739"/>
      <c r="L43" s="739"/>
      <c r="M43" s="739"/>
      <c r="N43" s="739"/>
      <c r="O43" s="183"/>
      <c r="P43" s="183"/>
    </row>
    <row r="44" spans="1:17" ht="11.25" customHeight="1" x14ac:dyDescent="0.2">
      <c r="A44" s="678" t="s">
        <v>399</v>
      </c>
      <c r="B44" s="678"/>
      <c r="C44" s="678"/>
      <c r="D44" s="678"/>
      <c r="E44" s="678"/>
      <c r="F44" s="678"/>
      <c r="G44" s="678"/>
      <c r="H44" s="678"/>
      <c r="I44" s="678"/>
      <c r="J44" s="678"/>
      <c r="K44" s="678"/>
      <c r="L44" s="678"/>
      <c r="M44" s="678"/>
      <c r="N44" s="678"/>
      <c r="O44" s="199"/>
      <c r="P44" s="199"/>
    </row>
    <row r="45" spans="1:17" ht="11.25" customHeight="1" x14ac:dyDescent="0.2">
      <c r="A45" s="689" t="s">
        <v>154</v>
      </c>
      <c r="B45" s="689"/>
      <c r="C45" s="689"/>
      <c r="D45" s="689"/>
      <c r="E45" s="689"/>
      <c r="F45" s="689"/>
      <c r="G45" s="689"/>
      <c r="H45" s="689"/>
      <c r="I45" s="689"/>
      <c r="J45" s="689"/>
      <c r="K45" s="689"/>
      <c r="L45" s="689"/>
      <c r="M45" s="689"/>
      <c r="N45" s="689"/>
    </row>
    <row r="46" spans="1:17" ht="22.5" customHeight="1" x14ac:dyDescent="0.2">
      <c r="A46" s="689" t="s">
        <v>510</v>
      </c>
      <c r="B46" s="689"/>
      <c r="C46" s="689"/>
      <c r="D46" s="689"/>
      <c r="E46" s="689"/>
      <c r="F46" s="689"/>
      <c r="G46" s="689"/>
      <c r="H46" s="689"/>
      <c r="I46" s="689"/>
      <c r="J46" s="689"/>
      <c r="K46" s="689"/>
      <c r="L46" s="689"/>
      <c r="M46" s="689"/>
      <c r="N46" s="689"/>
      <c r="O46" s="689"/>
      <c r="P46" s="631"/>
    </row>
    <row r="47" spans="1:17" ht="11.25" customHeight="1" x14ac:dyDescent="0.2">
      <c r="A47" s="689" t="s">
        <v>153</v>
      </c>
      <c r="B47" s="689"/>
      <c r="C47" s="689"/>
      <c r="D47" s="689"/>
      <c r="E47" s="689"/>
      <c r="F47" s="689"/>
      <c r="G47" s="689"/>
      <c r="H47" s="689"/>
      <c r="I47" s="689"/>
      <c r="J47" s="689"/>
      <c r="K47" s="689"/>
      <c r="L47" s="689"/>
      <c r="M47" s="689"/>
      <c r="N47" s="689"/>
      <c r="O47" s="206"/>
      <c r="P47" s="206"/>
    </row>
    <row r="48" spans="1:17" x14ac:dyDescent="0.2">
      <c r="B48" s="197"/>
      <c r="C48" s="209"/>
      <c r="D48" s="209"/>
      <c r="E48" s="210"/>
      <c r="K48" s="204"/>
    </row>
    <row r="49" spans="1:11" x14ac:dyDescent="0.2">
      <c r="A49" s="721" t="s">
        <v>140</v>
      </c>
      <c r="B49" s="721"/>
      <c r="C49" s="721"/>
      <c r="D49" s="721"/>
      <c r="E49" s="721"/>
      <c r="F49" s="721"/>
      <c r="G49" s="721"/>
      <c r="H49" s="721"/>
      <c r="I49" s="721"/>
      <c r="J49" s="721"/>
      <c r="K49" s="721"/>
    </row>
  </sheetData>
  <sheetProtection sheet="1" objects="1" scenarios="1"/>
  <mergeCells count="17">
    <mergeCell ref="A1:K1"/>
    <mergeCell ref="L5:N5"/>
    <mergeCell ref="B6:B7"/>
    <mergeCell ref="C6:C7"/>
    <mergeCell ref="E6:E7"/>
    <mergeCell ref="F6:I6"/>
    <mergeCell ref="J6:J7"/>
    <mergeCell ref="K6:L6"/>
    <mergeCell ref="N6:O6"/>
    <mergeCell ref="A45:N45"/>
    <mergeCell ref="A46:O46"/>
    <mergeCell ref="A47:N47"/>
    <mergeCell ref="A49:K49"/>
    <mergeCell ref="A39:G39"/>
    <mergeCell ref="A42:O42"/>
    <mergeCell ref="A43:N43"/>
    <mergeCell ref="A44:N44"/>
  </mergeCells>
  <conditionalFormatting sqref="E9:P16 Q9 E19:P36 Q16:Q36">
    <cfRule type="expression" dxfId="63" priority="100">
      <formula>($O$5="Percentage")</formula>
    </cfRule>
  </conditionalFormatting>
  <conditionalFormatting sqref="Q11:Q15">
    <cfRule type="expression" dxfId="62" priority="97">
      <formula>($O$5="Percentage")</formula>
    </cfRule>
  </conditionalFormatting>
  <conditionalFormatting sqref="E17:P17">
    <cfRule type="expression" dxfId="61" priority="14">
      <formula>($O$5="Percentage")</formula>
    </cfRule>
  </conditionalFormatting>
  <conditionalFormatting sqref="E18:P18">
    <cfRule type="expression" dxfId="60" priority="13">
      <formula>($O$5="Percentage")</formula>
    </cfRule>
  </conditionalFormatting>
  <dataValidations count="4">
    <dataValidation type="list" allowBlank="1" showInputMessage="1" showErrorMessage="1" sqref="WVR982090 WLV982090 WBZ982090 VSD982090 VIH982090 UYL982090 UOP982090 UET982090 TUX982090 TLB982090 TBF982090 SRJ982090 SHN982090 RXR982090 RNV982090 RDZ982090 QUD982090 QKH982090 QAL982090 PQP982090 PGT982090 OWX982090 ONB982090 ODF982090 NTJ982090 NJN982090 MZR982090 MPV982090 MFZ982090 LWD982090 LMH982090 LCL982090 KSP982090 KIT982090 JYX982090 JPB982090 JFF982090 IVJ982090 ILN982090 IBR982090 HRV982090 HHZ982090 GYD982090 GOH982090 GEL982090 FUP982090 FKT982090 FAX982090 ERB982090 EHF982090 DXJ982090 DNN982090 DDR982090 CTV982090 CJZ982090 CAD982090 BQH982090 BGL982090 AWP982090 AMT982090 ACX982090 TB982090 JF982090 O982090:P982090 WVR916554 WLV916554 WBZ916554 VSD916554 VIH916554 UYL916554 UOP916554 UET916554 TUX916554 TLB916554 TBF916554 SRJ916554 SHN916554 RXR916554 RNV916554 RDZ916554 QUD916554 QKH916554 QAL916554 PQP916554 PGT916554 OWX916554 ONB916554 ODF916554 NTJ916554 NJN916554 MZR916554 MPV916554 MFZ916554 LWD916554 LMH916554 LCL916554 KSP916554 KIT916554 JYX916554 JPB916554 JFF916554 IVJ916554 ILN916554 IBR916554 HRV916554 HHZ916554 GYD916554 GOH916554 GEL916554 FUP916554 FKT916554 FAX916554 ERB916554 EHF916554 DXJ916554 DNN916554 DDR916554 CTV916554 CJZ916554 CAD916554 BQH916554 BGL916554 AWP916554 AMT916554 ACX916554 TB916554 JF916554 O916554:P916554 WVR851018 WLV851018 WBZ851018 VSD851018 VIH851018 UYL851018 UOP851018 UET851018 TUX851018 TLB851018 TBF851018 SRJ851018 SHN851018 RXR851018 RNV851018 RDZ851018 QUD851018 QKH851018 QAL851018 PQP851018 PGT851018 OWX851018 ONB851018 ODF851018 NTJ851018 NJN851018 MZR851018 MPV851018 MFZ851018 LWD851018 LMH851018 LCL851018 KSP851018 KIT851018 JYX851018 JPB851018 JFF851018 IVJ851018 ILN851018 IBR851018 HRV851018 HHZ851018 GYD851018 GOH851018 GEL851018 FUP851018 FKT851018 FAX851018 ERB851018 EHF851018 DXJ851018 DNN851018 DDR851018 CTV851018 CJZ851018 CAD851018 BQH851018 BGL851018 AWP851018 AMT851018 ACX851018 TB851018 JF851018 O851018:P851018 WVR785482 WLV785482 WBZ785482 VSD785482 VIH785482 UYL785482 UOP785482 UET785482 TUX785482 TLB785482 TBF785482 SRJ785482 SHN785482 RXR785482 RNV785482 RDZ785482 QUD785482 QKH785482 QAL785482 PQP785482 PGT785482 OWX785482 ONB785482 ODF785482 NTJ785482 NJN785482 MZR785482 MPV785482 MFZ785482 LWD785482 LMH785482 LCL785482 KSP785482 KIT785482 JYX785482 JPB785482 JFF785482 IVJ785482 ILN785482 IBR785482 HRV785482 HHZ785482 GYD785482 GOH785482 GEL785482 FUP785482 FKT785482 FAX785482 ERB785482 EHF785482 DXJ785482 DNN785482 DDR785482 CTV785482 CJZ785482 CAD785482 BQH785482 BGL785482 AWP785482 AMT785482 ACX785482 TB785482 JF785482 O785482:P785482 WVR719946 WLV719946 WBZ719946 VSD719946 VIH719946 UYL719946 UOP719946 UET719946 TUX719946 TLB719946 TBF719946 SRJ719946 SHN719946 RXR719946 RNV719946 RDZ719946 QUD719946 QKH719946 QAL719946 PQP719946 PGT719946 OWX719946 ONB719946 ODF719946 NTJ719946 NJN719946 MZR719946 MPV719946 MFZ719946 LWD719946 LMH719946 LCL719946 KSP719946 KIT719946 JYX719946 JPB719946 JFF719946 IVJ719946 ILN719946 IBR719946 HRV719946 HHZ719946 GYD719946 GOH719946 GEL719946 FUP719946 FKT719946 FAX719946 ERB719946 EHF719946 DXJ719946 DNN719946 DDR719946 CTV719946 CJZ719946 CAD719946 BQH719946 BGL719946 AWP719946 AMT719946 ACX719946 TB719946 JF719946 O719946:P719946 WVR654410 WLV654410 WBZ654410 VSD654410 VIH654410 UYL654410 UOP654410 UET654410 TUX654410 TLB654410 TBF654410 SRJ654410 SHN654410 RXR654410 RNV654410 RDZ654410 QUD654410 QKH654410 QAL654410 PQP654410 PGT654410 OWX654410 ONB654410 ODF654410 NTJ654410 NJN654410 MZR654410 MPV654410 MFZ654410 LWD654410 LMH654410 LCL654410 KSP654410 KIT654410 JYX654410 JPB654410 JFF654410 IVJ654410 ILN654410 IBR654410 HRV654410 HHZ654410 GYD654410 GOH654410 GEL654410 FUP654410 FKT654410 FAX654410 ERB654410 EHF654410 DXJ654410 DNN654410 DDR654410 CTV654410 CJZ654410 CAD654410 BQH654410 BGL654410 AWP654410 AMT654410 ACX654410 TB654410 JF654410 O654410:P654410 WVR588874 WLV588874 WBZ588874 VSD588874 VIH588874 UYL588874 UOP588874 UET588874 TUX588874 TLB588874 TBF588874 SRJ588874 SHN588874 RXR588874 RNV588874 RDZ588874 QUD588874 QKH588874 QAL588874 PQP588874 PGT588874 OWX588874 ONB588874 ODF588874 NTJ588874 NJN588874 MZR588874 MPV588874 MFZ588874 LWD588874 LMH588874 LCL588874 KSP588874 KIT588874 JYX588874 JPB588874 JFF588874 IVJ588874 ILN588874 IBR588874 HRV588874 HHZ588874 GYD588874 GOH588874 GEL588874 FUP588874 FKT588874 FAX588874 ERB588874 EHF588874 DXJ588874 DNN588874 DDR588874 CTV588874 CJZ588874 CAD588874 BQH588874 BGL588874 AWP588874 AMT588874 ACX588874 TB588874 JF588874 O588874:P588874 WVR523338 WLV523338 WBZ523338 VSD523338 VIH523338 UYL523338 UOP523338 UET523338 TUX523338 TLB523338 TBF523338 SRJ523338 SHN523338 RXR523338 RNV523338 RDZ523338 QUD523338 QKH523338 QAL523338 PQP523338 PGT523338 OWX523338 ONB523338 ODF523338 NTJ523338 NJN523338 MZR523338 MPV523338 MFZ523338 LWD523338 LMH523338 LCL523338 KSP523338 KIT523338 JYX523338 JPB523338 JFF523338 IVJ523338 ILN523338 IBR523338 HRV523338 HHZ523338 GYD523338 GOH523338 GEL523338 FUP523338 FKT523338 FAX523338 ERB523338 EHF523338 DXJ523338 DNN523338 DDR523338 CTV523338 CJZ523338 CAD523338 BQH523338 BGL523338 AWP523338 AMT523338 ACX523338 TB523338 JF523338 O523338:P523338 WVR457802 WLV457802 WBZ457802 VSD457802 VIH457802 UYL457802 UOP457802 UET457802 TUX457802 TLB457802 TBF457802 SRJ457802 SHN457802 RXR457802 RNV457802 RDZ457802 QUD457802 QKH457802 QAL457802 PQP457802 PGT457802 OWX457802 ONB457802 ODF457802 NTJ457802 NJN457802 MZR457802 MPV457802 MFZ457802 LWD457802 LMH457802 LCL457802 KSP457802 KIT457802 JYX457802 JPB457802 JFF457802 IVJ457802 ILN457802 IBR457802 HRV457802 HHZ457802 GYD457802 GOH457802 GEL457802 FUP457802 FKT457802 FAX457802 ERB457802 EHF457802 DXJ457802 DNN457802 DDR457802 CTV457802 CJZ457802 CAD457802 BQH457802 BGL457802 AWP457802 AMT457802 ACX457802 TB457802 JF457802 O457802:P457802 WVR392266 WLV392266 WBZ392266 VSD392266 VIH392266 UYL392266 UOP392266 UET392266 TUX392266 TLB392266 TBF392266 SRJ392266 SHN392266 RXR392266 RNV392266 RDZ392266 QUD392266 QKH392266 QAL392266 PQP392266 PGT392266 OWX392266 ONB392266 ODF392266 NTJ392266 NJN392266 MZR392266 MPV392266 MFZ392266 LWD392266 LMH392266 LCL392266 KSP392266 KIT392266 JYX392266 JPB392266 JFF392266 IVJ392266 ILN392266 IBR392266 HRV392266 HHZ392266 GYD392266 GOH392266 GEL392266 FUP392266 FKT392266 FAX392266 ERB392266 EHF392266 DXJ392266 DNN392266 DDR392266 CTV392266 CJZ392266 CAD392266 BQH392266 BGL392266 AWP392266 AMT392266 ACX392266 TB392266 JF392266 O392266:P392266 WVR326730 WLV326730 WBZ326730 VSD326730 VIH326730 UYL326730 UOP326730 UET326730 TUX326730 TLB326730 TBF326730 SRJ326730 SHN326730 RXR326730 RNV326730 RDZ326730 QUD326730 QKH326730 QAL326730 PQP326730 PGT326730 OWX326730 ONB326730 ODF326730 NTJ326730 NJN326730 MZR326730 MPV326730 MFZ326730 LWD326730 LMH326730 LCL326730 KSP326730 KIT326730 JYX326730 JPB326730 JFF326730 IVJ326730 ILN326730 IBR326730 HRV326730 HHZ326730 GYD326730 GOH326730 GEL326730 FUP326730 FKT326730 FAX326730 ERB326730 EHF326730 DXJ326730 DNN326730 DDR326730 CTV326730 CJZ326730 CAD326730 BQH326730 BGL326730 AWP326730 AMT326730 ACX326730 TB326730 JF326730 O326730:P326730 WVR261194 WLV261194 WBZ261194 VSD261194 VIH261194 UYL261194 UOP261194 UET261194 TUX261194 TLB261194 TBF261194 SRJ261194 SHN261194 RXR261194 RNV261194 RDZ261194 QUD261194 QKH261194 QAL261194 PQP261194 PGT261194 OWX261194 ONB261194 ODF261194 NTJ261194 NJN261194 MZR261194 MPV261194 MFZ261194 LWD261194 LMH261194 LCL261194 KSP261194 KIT261194 JYX261194 JPB261194 JFF261194 IVJ261194 ILN261194 IBR261194 HRV261194 HHZ261194 GYD261194 GOH261194 GEL261194 FUP261194 FKT261194 FAX261194 ERB261194 EHF261194 DXJ261194 DNN261194 DDR261194 CTV261194 CJZ261194 CAD261194 BQH261194 BGL261194 AWP261194 AMT261194 ACX261194 TB261194 JF261194 O261194:P261194 WVR195658 WLV195658 WBZ195658 VSD195658 VIH195658 UYL195658 UOP195658 UET195658 TUX195658 TLB195658 TBF195658 SRJ195658 SHN195658 RXR195658 RNV195658 RDZ195658 QUD195658 QKH195658 QAL195658 PQP195658 PGT195658 OWX195658 ONB195658 ODF195658 NTJ195658 NJN195658 MZR195658 MPV195658 MFZ195658 LWD195658 LMH195658 LCL195658 KSP195658 KIT195658 JYX195658 JPB195658 JFF195658 IVJ195658 ILN195658 IBR195658 HRV195658 HHZ195658 GYD195658 GOH195658 GEL195658 FUP195658 FKT195658 FAX195658 ERB195658 EHF195658 DXJ195658 DNN195658 DDR195658 CTV195658 CJZ195658 CAD195658 BQH195658 BGL195658 AWP195658 AMT195658 ACX195658 TB195658 JF195658 O195658:P195658 WVR130122 WLV130122 WBZ130122 VSD130122 VIH130122 UYL130122 UOP130122 UET130122 TUX130122 TLB130122 TBF130122 SRJ130122 SHN130122 RXR130122 RNV130122 RDZ130122 QUD130122 QKH130122 QAL130122 PQP130122 PGT130122 OWX130122 ONB130122 ODF130122 NTJ130122 NJN130122 MZR130122 MPV130122 MFZ130122 LWD130122 LMH130122 LCL130122 KSP130122 KIT130122 JYX130122 JPB130122 JFF130122 IVJ130122 ILN130122 IBR130122 HRV130122 HHZ130122 GYD130122 GOH130122 GEL130122 FUP130122 FKT130122 FAX130122 ERB130122 EHF130122 DXJ130122 DNN130122 DDR130122 CTV130122 CJZ130122 CAD130122 BQH130122 BGL130122 AWP130122 AMT130122 ACX130122 TB130122 JF130122 O130122:P130122 WVR64586 WLV64586 WBZ64586 VSD64586 VIH64586 UYL64586 UOP64586 UET64586 TUX64586 TLB64586 TBF64586 SRJ64586 SHN64586 RXR64586 RNV64586 RDZ64586 QUD64586 QKH64586 QAL64586 PQP64586 PGT64586 OWX64586 ONB64586 ODF64586 NTJ64586 NJN64586 MZR64586 MPV64586 MFZ64586 LWD64586 LMH64586 LCL64586 KSP64586 KIT64586 JYX64586 JPB64586 JFF64586 IVJ64586 ILN64586 IBR64586 HRV64586 HHZ64586 GYD64586 GOH64586 GEL64586 FUP64586 FKT64586 FAX64586 ERB64586 EHF64586 DXJ64586 DNN64586 DDR64586 CTV64586 CJZ64586 CAD64586 BQH64586 BGL64586 AWP64586 AMT64586 ACX64586 TB64586 JF64586 O64586:P64586 WVR3:WVR4 WLV3:WLV4 WBZ3:WBZ4 VSD3:VSD4 VIH3:VIH4 UYL3:UYL4 UOP3:UOP4 UET3:UET4 TUX3:TUX4 TLB3:TLB4 TBF3:TBF4 SRJ3:SRJ4 SHN3:SHN4 RXR3:RXR4 RNV3:RNV4 RDZ3:RDZ4 QUD3:QUD4 QKH3:QKH4 QAL3:QAL4 PQP3:PQP4 PGT3:PGT4 OWX3:OWX4 ONB3:ONB4 ODF3:ODF4 NTJ3:NTJ4 NJN3:NJN4 MZR3:MZR4 MPV3:MPV4 MFZ3:MFZ4 LWD3:LWD4 LMH3:LMH4 LCL3:LCL4 KSP3:KSP4 KIT3:KIT4 JYX3:JYX4 JPB3:JPB4 JFF3:JFF4 IVJ3:IVJ4 ILN3:ILN4 IBR3:IBR4 HRV3:HRV4 HHZ3:HHZ4 GYD3:GYD4 GOH3:GOH4 GEL3:GEL4 FUP3:FUP4 FKT3:FKT4 FAX3:FAX4 ERB3:ERB4 EHF3:EHF4 DXJ3:DXJ4 DNN3:DNN4 DDR3:DDR4 CTV3:CTV4 CJZ3:CJZ4 CAD3:CAD4 BQH3:BQH4 BGL3:BGL4 AWP3:AWP4 AMT3:AMT4 ACX3:ACX4 TB3:TB4 JF3:JF4">
      <formula1>#REF!</formula1>
    </dataValidation>
    <dataValidation type="list" allowBlank="1" showInputMessage="1" showErrorMessage="1" sqref="O64587:P64587 WVR982091 WLV982091 WBZ982091 VSD982091 VIH982091 UYL982091 UOP982091 UET982091 TUX982091 TLB982091 TBF982091 SRJ982091 SHN982091 RXR982091 RNV982091 RDZ982091 QUD982091 QKH982091 QAL982091 PQP982091 PGT982091 OWX982091 ONB982091 ODF982091 NTJ982091 NJN982091 MZR982091 MPV982091 MFZ982091 LWD982091 LMH982091 LCL982091 KSP982091 KIT982091 JYX982091 JPB982091 JFF982091 IVJ982091 ILN982091 IBR982091 HRV982091 HHZ982091 GYD982091 GOH982091 GEL982091 FUP982091 FKT982091 FAX982091 ERB982091 EHF982091 DXJ982091 DNN982091 DDR982091 CTV982091 CJZ982091 CAD982091 BQH982091 BGL982091 AWP982091 AMT982091 ACX982091 TB982091 JF982091 O982091:P982091 WVR916555 WLV916555 WBZ916555 VSD916555 VIH916555 UYL916555 UOP916555 UET916555 TUX916555 TLB916555 TBF916555 SRJ916555 SHN916555 RXR916555 RNV916555 RDZ916555 QUD916555 QKH916555 QAL916555 PQP916555 PGT916555 OWX916555 ONB916555 ODF916555 NTJ916555 NJN916555 MZR916555 MPV916555 MFZ916555 LWD916555 LMH916555 LCL916555 KSP916555 KIT916555 JYX916555 JPB916555 JFF916555 IVJ916555 ILN916555 IBR916555 HRV916555 HHZ916555 GYD916555 GOH916555 GEL916555 FUP916555 FKT916555 FAX916555 ERB916555 EHF916555 DXJ916555 DNN916555 DDR916555 CTV916555 CJZ916555 CAD916555 BQH916555 BGL916555 AWP916555 AMT916555 ACX916555 TB916555 JF916555 O916555:P916555 WVR851019 WLV851019 WBZ851019 VSD851019 VIH851019 UYL851019 UOP851019 UET851019 TUX851019 TLB851019 TBF851019 SRJ851019 SHN851019 RXR851019 RNV851019 RDZ851019 QUD851019 QKH851019 QAL851019 PQP851019 PGT851019 OWX851019 ONB851019 ODF851019 NTJ851019 NJN851019 MZR851019 MPV851019 MFZ851019 LWD851019 LMH851019 LCL851019 KSP851019 KIT851019 JYX851019 JPB851019 JFF851019 IVJ851019 ILN851019 IBR851019 HRV851019 HHZ851019 GYD851019 GOH851019 GEL851019 FUP851019 FKT851019 FAX851019 ERB851019 EHF851019 DXJ851019 DNN851019 DDR851019 CTV851019 CJZ851019 CAD851019 BQH851019 BGL851019 AWP851019 AMT851019 ACX851019 TB851019 JF851019 O851019:P851019 WVR785483 WLV785483 WBZ785483 VSD785483 VIH785483 UYL785483 UOP785483 UET785483 TUX785483 TLB785483 TBF785483 SRJ785483 SHN785483 RXR785483 RNV785483 RDZ785483 QUD785483 QKH785483 QAL785483 PQP785483 PGT785483 OWX785483 ONB785483 ODF785483 NTJ785483 NJN785483 MZR785483 MPV785483 MFZ785483 LWD785483 LMH785483 LCL785483 KSP785483 KIT785483 JYX785483 JPB785483 JFF785483 IVJ785483 ILN785483 IBR785483 HRV785483 HHZ785483 GYD785483 GOH785483 GEL785483 FUP785483 FKT785483 FAX785483 ERB785483 EHF785483 DXJ785483 DNN785483 DDR785483 CTV785483 CJZ785483 CAD785483 BQH785483 BGL785483 AWP785483 AMT785483 ACX785483 TB785483 JF785483 O785483:P785483 WVR719947 WLV719947 WBZ719947 VSD719947 VIH719947 UYL719947 UOP719947 UET719947 TUX719947 TLB719947 TBF719947 SRJ719947 SHN719947 RXR719947 RNV719947 RDZ719947 QUD719947 QKH719947 QAL719947 PQP719947 PGT719947 OWX719947 ONB719947 ODF719947 NTJ719947 NJN719947 MZR719947 MPV719947 MFZ719947 LWD719947 LMH719947 LCL719947 KSP719947 KIT719947 JYX719947 JPB719947 JFF719947 IVJ719947 ILN719947 IBR719947 HRV719947 HHZ719947 GYD719947 GOH719947 GEL719947 FUP719947 FKT719947 FAX719947 ERB719947 EHF719947 DXJ719947 DNN719947 DDR719947 CTV719947 CJZ719947 CAD719947 BQH719947 BGL719947 AWP719947 AMT719947 ACX719947 TB719947 JF719947 O719947:P719947 WVR654411 WLV654411 WBZ654411 VSD654411 VIH654411 UYL654411 UOP654411 UET654411 TUX654411 TLB654411 TBF654411 SRJ654411 SHN654411 RXR654411 RNV654411 RDZ654411 QUD654411 QKH654411 QAL654411 PQP654411 PGT654411 OWX654411 ONB654411 ODF654411 NTJ654411 NJN654411 MZR654411 MPV654411 MFZ654411 LWD654411 LMH654411 LCL654411 KSP654411 KIT654411 JYX654411 JPB654411 JFF654411 IVJ654411 ILN654411 IBR654411 HRV654411 HHZ654411 GYD654411 GOH654411 GEL654411 FUP654411 FKT654411 FAX654411 ERB654411 EHF654411 DXJ654411 DNN654411 DDR654411 CTV654411 CJZ654411 CAD654411 BQH654411 BGL654411 AWP654411 AMT654411 ACX654411 TB654411 JF654411 O654411:P654411 WVR588875 WLV588875 WBZ588875 VSD588875 VIH588875 UYL588875 UOP588875 UET588875 TUX588875 TLB588875 TBF588875 SRJ588875 SHN588875 RXR588875 RNV588875 RDZ588875 QUD588875 QKH588875 QAL588875 PQP588875 PGT588875 OWX588875 ONB588875 ODF588875 NTJ588875 NJN588875 MZR588875 MPV588875 MFZ588875 LWD588875 LMH588875 LCL588875 KSP588875 KIT588875 JYX588875 JPB588875 JFF588875 IVJ588875 ILN588875 IBR588875 HRV588875 HHZ588875 GYD588875 GOH588875 GEL588875 FUP588875 FKT588875 FAX588875 ERB588875 EHF588875 DXJ588875 DNN588875 DDR588875 CTV588875 CJZ588875 CAD588875 BQH588875 BGL588875 AWP588875 AMT588875 ACX588875 TB588875 JF588875 O588875:P588875 WVR523339 WLV523339 WBZ523339 VSD523339 VIH523339 UYL523339 UOP523339 UET523339 TUX523339 TLB523339 TBF523339 SRJ523339 SHN523339 RXR523339 RNV523339 RDZ523339 QUD523339 QKH523339 QAL523339 PQP523339 PGT523339 OWX523339 ONB523339 ODF523339 NTJ523339 NJN523339 MZR523339 MPV523339 MFZ523339 LWD523339 LMH523339 LCL523339 KSP523339 KIT523339 JYX523339 JPB523339 JFF523339 IVJ523339 ILN523339 IBR523339 HRV523339 HHZ523339 GYD523339 GOH523339 GEL523339 FUP523339 FKT523339 FAX523339 ERB523339 EHF523339 DXJ523339 DNN523339 DDR523339 CTV523339 CJZ523339 CAD523339 BQH523339 BGL523339 AWP523339 AMT523339 ACX523339 TB523339 JF523339 O523339:P523339 WVR457803 WLV457803 WBZ457803 VSD457803 VIH457803 UYL457803 UOP457803 UET457803 TUX457803 TLB457803 TBF457803 SRJ457803 SHN457803 RXR457803 RNV457803 RDZ457803 QUD457803 QKH457803 QAL457803 PQP457803 PGT457803 OWX457803 ONB457803 ODF457803 NTJ457803 NJN457803 MZR457803 MPV457803 MFZ457803 LWD457803 LMH457803 LCL457803 KSP457803 KIT457803 JYX457803 JPB457803 JFF457803 IVJ457803 ILN457803 IBR457803 HRV457803 HHZ457803 GYD457803 GOH457803 GEL457803 FUP457803 FKT457803 FAX457803 ERB457803 EHF457803 DXJ457803 DNN457803 DDR457803 CTV457803 CJZ457803 CAD457803 BQH457803 BGL457803 AWP457803 AMT457803 ACX457803 TB457803 JF457803 O457803:P457803 WVR392267 WLV392267 WBZ392267 VSD392267 VIH392267 UYL392267 UOP392267 UET392267 TUX392267 TLB392267 TBF392267 SRJ392267 SHN392267 RXR392267 RNV392267 RDZ392267 QUD392267 QKH392267 QAL392267 PQP392267 PGT392267 OWX392267 ONB392267 ODF392267 NTJ392267 NJN392267 MZR392267 MPV392267 MFZ392267 LWD392267 LMH392267 LCL392267 KSP392267 KIT392267 JYX392267 JPB392267 JFF392267 IVJ392267 ILN392267 IBR392267 HRV392267 HHZ392267 GYD392267 GOH392267 GEL392267 FUP392267 FKT392267 FAX392267 ERB392267 EHF392267 DXJ392267 DNN392267 DDR392267 CTV392267 CJZ392267 CAD392267 BQH392267 BGL392267 AWP392267 AMT392267 ACX392267 TB392267 JF392267 O392267:P392267 WVR326731 WLV326731 WBZ326731 VSD326731 VIH326731 UYL326731 UOP326731 UET326731 TUX326731 TLB326731 TBF326731 SRJ326731 SHN326731 RXR326731 RNV326731 RDZ326731 QUD326731 QKH326731 QAL326731 PQP326731 PGT326731 OWX326731 ONB326731 ODF326731 NTJ326731 NJN326731 MZR326731 MPV326731 MFZ326731 LWD326731 LMH326731 LCL326731 KSP326731 KIT326731 JYX326731 JPB326731 JFF326731 IVJ326731 ILN326731 IBR326731 HRV326731 HHZ326731 GYD326731 GOH326731 GEL326731 FUP326731 FKT326731 FAX326731 ERB326731 EHF326731 DXJ326731 DNN326731 DDR326731 CTV326731 CJZ326731 CAD326731 BQH326731 BGL326731 AWP326731 AMT326731 ACX326731 TB326731 JF326731 O326731:P326731 WVR261195 WLV261195 WBZ261195 VSD261195 VIH261195 UYL261195 UOP261195 UET261195 TUX261195 TLB261195 TBF261195 SRJ261195 SHN261195 RXR261195 RNV261195 RDZ261195 QUD261195 QKH261195 QAL261195 PQP261195 PGT261195 OWX261195 ONB261195 ODF261195 NTJ261195 NJN261195 MZR261195 MPV261195 MFZ261195 LWD261195 LMH261195 LCL261195 KSP261195 KIT261195 JYX261195 JPB261195 JFF261195 IVJ261195 ILN261195 IBR261195 HRV261195 HHZ261195 GYD261195 GOH261195 GEL261195 FUP261195 FKT261195 FAX261195 ERB261195 EHF261195 DXJ261195 DNN261195 DDR261195 CTV261195 CJZ261195 CAD261195 BQH261195 BGL261195 AWP261195 AMT261195 ACX261195 TB261195 JF261195 O261195:P261195 WVR195659 WLV195659 WBZ195659 VSD195659 VIH195659 UYL195659 UOP195659 UET195659 TUX195659 TLB195659 TBF195659 SRJ195659 SHN195659 RXR195659 RNV195659 RDZ195659 QUD195659 QKH195659 QAL195659 PQP195659 PGT195659 OWX195659 ONB195659 ODF195659 NTJ195659 NJN195659 MZR195659 MPV195659 MFZ195659 LWD195659 LMH195659 LCL195659 KSP195659 KIT195659 JYX195659 JPB195659 JFF195659 IVJ195659 ILN195659 IBR195659 HRV195659 HHZ195659 GYD195659 GOH195659 GEL195659 FUP195659 FKT195659 FAX195659 ERB195659 EHF195659 DXJ195659 DNN195659 DDR195659 CTV195659 CJZ195659 CAD195659 BQH195659 BGL195659 AWP195659 AMT195659 ACX195659 TB195659 JF195659 O195659:P195659 WVR130123 WLV130123 WBZ130123 VSD130123 VIH130123 UYL130123 UOP130123 UET130123 TUX130123 TLB130123 TBF130123 SRJ130123 SHN130123 RXR130123 RNV130123 RDZ130123 QUD130123 QKH130123 QAL130123 PQP130123 PGT130123 OWX130123 ONB130123 ODF130123 NTJ130123 NJN130123 MZR130123 MPV130123 MFZ130123 LWD130123 LMH130123 LCL130123 KSP130123 KIT130123 JYX130123 JPB130123 JFF130123 IVJ130123 ILN130123 IBR130123 HRV130123 HHZ130123 GYD130123 GOH130123 GEL130123 FUP130123 FKT130123 FAX130123 ERB130123 EHF130123 DXJ130123 DNN130123 DDR130123 CTV130123 CJZ130123 CAD130123 BQH130123 BGL130123 AWP130123 AMT130123 ACX130123 TB130123 JF130123 O130123:P130123 WVR64587 WLV64587 WBZ64587 VSD64587 VIH64587 UYL64587 UOP64587 UET64587 TUX64587 TLB64587 TBF64587 SRJ64587 SHN64587 RXR64587 RNV64587 RDZ64587 QUD64587 QKH64587 QAL64587 PQP64587 PGT64587 OWX64587 ONB64587 ODF64587 NTJ64587 NJN64587 MZR64587 MPV64587 MFZ64587 LWD64587 LMH64587 LCL64587 KSP64587 KIT64587 JYX64587 JPB64587 JFF64587 IVJ64587 ILN64587 IBR64587 HRV64587 HHZ64587 GYD64587 GOH64587 GEL64587 FUP64587 FKT64587 FAX64587 ERB64587 EHF64587 DXJ64587 DNN64587 DDR64587 CTV64587 CJZ64587 CAD64587 BQH64587 BGL64587 AWP64587 AMT64587 ACX64587 TB64587 JF64587 WVR5 WLV5 WBZ5 VSD5 VIH5 UYL5 UOP5 UET5 TUX5 TLB5 TBF5 SRJ5 SHN5 RXR5 RNV5 RDZ5 QUD5 QKH5 QAL5 PQP5 PGT5 OWX5 ONB5 ODF5 NTJ5 NJN5 MZR5 MPV5 MFZ5 LWD5 LMH5 LCL5 KSP5 KIT5 JYX5 JPB5 JFF5 IVJ5 ILN5 IBR5 HRV5 HHZ5 GYD5 GOH5 GEL5 FUP5 FKT5 FAX5 ERB5 EHF5 DXJ5 DNN5 DDR5 CTV5 CJZ5 CAD5 BQH5 BGL5 AWP5 AMT5 ACX5 TB5 JF5">
      <formula1>#REF!</formula1>
    </dataValidation>
    <dataValidation type="list" allowBlank="1" showInputMessage="1" showErrorMessage="1" sqref="O3">
      <formula1>$X$2:$X$4</formula1>
    </dataValidation>
    <dataValidation type="list" allowBlank="1" showInputMessage="1" showErrorMessage="1" sqref="O4">
      <formula1>$Z$2:$Z$3</formula1>
    </dataValidation>
  </dataValidations>
  <pageMargins left="0.74803149606299213" right="0.74803149606299213" top="0.39370078740157483" bottom="0.39370078740157483" header="0.51181102362204722" footer="0.51181102362204722"/>
  <pageSetup paperSize="9" scale="75" fitToHeight="0" orientation="landscape" r:id="rId1"/>
  <headerFooter scaleWithDoc="0" alignWithMargins="0"/>
  <ignoredErrors>
    <ignoredError sqref="P4"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Z24"/>
  <sheetViews>
    <sheetView showGridLines="0" zoomScaleNormal="100" workbookViewId="0">
      <selection activeCell="O3" sqref="O3"/>
    </sheetView>
  </sheetViews>
  <sheetFormatPr defaultRowHeight="11.25" x14ac:dyDescent="0.2"/>
  <cols>
    <col min="1" max="1" width="27.85546875" style="3" customWidth="1"/>
    <col min="2" max="2" width="7.7109375" style="3" customWidth="1"/>
    <col min="3" max="3" width="8.7109375" style="9" customWidth="1"/>
    <col min="4" max="4" width="0.85546875" style="9" customWidth="1"/>
    <col min="5" max="5" width="9.42578125" style="104" customWidth="1"/>
    <col min="6" max="6" width="8" style="28" customWidth="1"/>
    <col min="7" max="7" width="12" style="28" customWidth="1"/>
    <col min="8" max="8" width="8" style="28" customWidth="1"/>
    <col min="9" max="9" width="10.5703125" style="28" customWidth="1"/>
    <col min="10" max="10" width="10.28515625" style="28" customWidth="1"/>
    <col min="11" max="11" width="8" style="28" customWidth="1"/>
    <col min="12" max="12" width="9.42578125" style="3" customWidth="1"/>
    <col min="13" max="13" width="2" style="3" customWidth="1"/>
    <col min="14" max="14" width="11.5703125" style="3" customWidth="1"/>
    <col min="15" max="15" width="10" style="3" customWidth="1"/>
    <col min="16" max="16" width="1.85546875" style="3" customWidth="1"/>
    <col min="17" max="20" width="9.140625" style="3"/>
    <col min="21" max="27" width="0" style="3" hidden="1" customWidth="1"/>
    <col min="28" max="16384" width="9.140625" style="3"/>
  </cols>
  <sheetData>
    <row r="1" spans="1:26" ht="13.5" customHeight="1" x14ac:dyDescent="0.2">
      <c r="A1" s="613" t="s">
        <v>453</v>
      </c>
      <c r="B1" s="613"/>
      <c r="C1" s="613"/>
      <c r="D1" s="613"/>
      <c r="E1" s="613"/>
      <c r="F1" s="613"/>
      <c r="G1" s="613"/>
      <c r="H1" s="613"/>
      <c r="I1" s="613"/>
      <c r="J1" s="613"/>
      <c r="K1" s="613"/>
      <c r="L1" s="613"/>
      <c r="M1" s="97"/>
      <c r="N1" s="97"/>
      <c r="O1" s="97"/>
      <c r="P1" s="97"/>
    </row>
    <row r="2" spans="1:26" ht="13.5" customHeight="1" x14ac:dyDescent="0.2">
      <c r="A2" s="582" t="s">
        <v>348</v>
      </c>
      <c r="B2" s="379"/>
      <c r="C2" s="379"/>
      <c r="D2" s="379"/>
      <c r="E2" s="380"/>
      <c r="F2" s="381"/>
      <c r="G2" s="381"/>
      <c r="H2" s="381"/>
      <c r="I2" s="381"/>
      <c r="J2" s="381"/>
      <c r="K2" s="380"/>
      <c r="L2" s="276"/>
      <c r="M2" s="747" t="s">
        <v>213</v>
      </c>
      <c r="N2" s="748"/>
      <c r="O2" s="748"/>
      <c r="P2" s="655"/>
      <c r="W2" s="622">
        <f>IF(O3="Boys",0,IF(O3="Girls",14,28))</f>
        <v>28</v>
      </c>
      <c r="X2" s="273" t="s">
        <v>25</v>
      </c>
      <c r="Y2" s="204" t="s">
        <v>423</v>
      </c>
      <c r="Z2" s="204">
        <v>2014</v>
      </c>
    </row>
    <row r="3" spans="1:26" ht="12.75" customHeight="1" x14ac:dyDescent="0.2">
      <c r="A3" s="382" t="s">
        <v>0</v>
      </c>
      <c r="B3" s="382"/>
      <c r="C3" s="383"/>
      <c r="D3" s="383"/>
      <c r="E3" s="380"/>
      <c r="F3" s="381"/>
      <c r="G3" s="381"/>
      <c r="H3" s="381"/>
      <c r="I3" s="381"/>
      <c r="J3" s="381"/>
      <c r="K3" s="381"/>
      <c r="L3" s="205"/>
      <c r="M3" s="754" t="s">
        <v>181</v>
      </c>
      <c r="N3" s="755"/>
      <c r="O3" s="650" t="s">
        <v>98</v>
      </c>
      <c r="P3" s="649"/>
      <c r="W3" s="204" t="str">
        <f>IF($O$4=Z3,$Y$3,IF($O$4=Z2,$Y$2,0))</f>
        <v>T314Percentage</v>
      </c>
      <c r="X3" s="274" t="s">
        <v>26</v>
      </c>
      <c r="Y3" s="204" t="s">
        <v>424</v>
      </c>
      <c r="Z3" s="204">
        <v>2013</v>
      </c>
    </row>
    <row r="4" spans="1:26" ht="12.75" customHeight="1" x14ac:dyDescent="0.2">
      <c r="A4" s="382"/>
      <c r="B4" s="382"/>
      <c r="C4" s="383"/>
      <c r="D4" s="383"/>
      <c r="E4" s="380"/>
      <c r="F4" s="381"/>
      <c r="G4" s="381"/>
      <c r="H4" s="381"/>
      <c r="I4" s="381"/>
      <c r="J4" s="381"/>
      <c r="K4" s="381"/>
      <c r="L4" s="205"/>
      <c r="M4" s="749" t="s">
        <v>422</v>
      </c>
      <c r="N4" s="750"/>
      <c r="O4" s="656">
        <v>2014</v>
      </c>
      <c r="P4" s="646" t="str">
        <f>IF(O4=2014,"2",IF(O4=2013,"3",0))</f>
        <v>2</v>
      </c>
      <c r="X4" s="273" t="s">
        <v>98</v>
      </c>
      <c r="Y4" s="204"/>
      <c r="Z4" s="204"/>
    </row>
    <row r="5" spans="1:26" s="111" customFormat="1" ht="11.25" customHeight="1" x14ac:dyDescent="0.2">
      <c r="A5" s="105"/>
      <c r="B5" s="235"/>
      <c r="D5" s="106"/>
      <c r="E5" s="107"/>
      <c r="F5" s="108"/>
      <c r="G5" s="108"/>
      <c r="H5" s="108"/>
      <c r="I5" s="108"/>
      <c r="J5" s="108"/>
      <c r="K5" s="109"/>
      <c r="L5" s="740"/>
      <c r="M5" s="740"/>
      <c r="N5" s="740"/>
      <c r="O5" s="623"/>
      <c r="P5" s="524"/>
      <c r="X5" s="232"/>
      <c r="Z5" s="232"/>
    </row>
    <row r="6" spans="1:26" ht="33.75" customHeight="1" x14ac:dyDescent="0.2">
      <c r="A6" s="188"/>
      <c r="B6" s="753" t="s">
        <v>169</v>
      </c>
      <c r="C6" s="741" t="s">
        <v>168</v>
      </c>
      <c r="D6" s="243"/>
      <c r="E6" s="743" t="s">
        <v>452</v>
      </c>
      <c r="F6" s="745" t="s">
        <v>167</v>
      </c>
      <c r="G6" s="745"/>
      <c r="H6" s="745"/>
      <c r="I6" s="745"/>
      <c r="J6" s="743" t="s">
        <v>449</v>
      </c>
      <c r="K6" s="745" t="s">
        <v>166</v>
      </c>
      <c r="L6" s="745"/>
      <c r="M6" s="189"/>
      <c r="N6" s="746" t="s">
        <v>53</v>
      </c>
      <c r="O6" s="746"/>
      <c r="P6" s="633"/>
    </row>
    <row r="7" spans="1:26" ht="45.75" customHeight="1" x14ac:dyDescent="0.2">
      <c r="A7" s="190"/>
      <c r="B7" s="682"/>
      <c r="C7" s="742"/>
      <c r="D7" s="244"/>
      <c r="E7" s="744"/>
      <c r="F7" s="245" t="s">
        <v>54</v>
      </c>
      <c r="G7" s="112" t="s">
        <v>55</v>
      </c>
      <c r="H7" s="245" t="s">
        <v>56</v>
      </c>
      <c r="I7" s="112" t="s">
        <v>57</v>
      </c>
      <c r="J7" s="744"/>
      <c r="K7" s="245" t="s">
        <v>58</v>
      </c>
      <c r="L7" s="245" t="s">
        <v>434</v>
      </c>
      <c r="M7" s="191"/>
      <c r="N7" s="227" t="s">
        <v>165</v>
      </c>
      <c r="O7" s="227" t="s">
        <v>164</v>
      </c>
      <c r="P7" s="517"/>
    </row>
    <row r="8" spans="1:26" ht="11.25" customHeight="1" x14ac:dyDescent="0.2">
      <c r="A8" s="37"/>
      <c r="B8" s="37"/>
      <c r="C8" s="113"/>
      <c r="D8" s="113"/>
      <c r="E8" s="38"/>
      <c r="F8" s="38"/>
      <c r="G8" s="114"/>
      <c r="H8" s="38"/>
      <c r="I8" s="114"/>
      <c r="J8" s="38"/>
      <c r="K8" s="38"/>
      <c r="L8" s="38"/>
    </row>
    <row r="9" spans="1:26" ht="11.25" customHeight="1" x14ac:dyDescent="0.2">
      <c r="A9" s="99" t="s">
        <v>134</v>
      </c>
      <c r="B9" s="592">
        <f ca="1">VLOOKUP($A9,INDIRECT($W$3),2,0)</f>
        <v>2748</v>
      </c>
      <c r="C9" s="593">
        <f>IF($O$3="Boys",VLOOKUP($A9,Denominators2014,2,0),IF($O$3="Girls",VLOOKUP($A9,Denominators2014,3,0),VLOOKUP($A9,Denominators2014,4,0)))</f>
        <v>505568</v>
      </c>
      <c r="D9" s="592"/>
      <c r="E9" s="594">
        <f ca="1">VLOOKUP($A9,INDIRECT($W$3),$W$2+T3_4ab!C$38,0)</f>
        <v>96.1</v>
      </c>
      <c r="F9" s="594">
        <f ca="1">VLOOKUP($A9,INDIRECT($W$3),$W$2+T3_4ab!D$38,0)</f>
        <v>65.2</v>
      </c>
      <c r="G9" s="594">
        <f ca="1">VLOOKUP($A9,INDIRECT($W$3),$W$2+T3_4ab!E$38,0)</f>
        <v>55.5</v>
      </c>
      <c r="H9" s="594">
        <f ca="1">VLOOKUP($A9,INDIRECT($W$3),$W$2+T3_4ab!F$38,0)</f>
        <v>94.7</v>
      </c>
      <c r="I9" s="594">
        <f ca="1">VLOOKUP($A9,INDIRECT($W$3),$W$2+T3_4ab!G$38,0)</f>
        <v>92.2</v>
      </c>
      <c r="J9" s="594">
        <f ca="1">VLOOKUP($A9,INDIRECT($W$3),$W$2+T3_4ab!H$38,0)</f>
        <v>99.6</v>
      </c>
      <c r="K9" s="594">
        <f ca="1">VLOOKUP($A9,INDIRECT($W$3),$W$2+T3_4ab!I$38,0)</f>
        <v>95.1</v>
      </c>
      <c r="L9" s="594">
        <f ca="1">VLOOKUP($A9,INDIRECT($W$3),$W$2+T3_4ab!J$38,0)</f>
        <v>99.3</v>
      </c>
      <c r="M9" s="36"/>
      <c r="N9" s="594">
        <f ca="1">VLOOKUP($A9,INDIRECT($W$3),$W$2+T3_4ab!K$38,0)</f>
        <v>38.1</v>
      </c>
      <c r="O9" s="594">
        <f ca="1">VLOOKUP($A9,INDIRECT($W$3),$W$2+T3_4ab!L$38,0)</f>
        <v>22.7</v>
      </c>
      <c r="P9" s="594"/>
    </row>
    <row r="10" spans="1:26" ht="11.25" customHeight="1" x14ac:dyDescent="0.2">
      <c r="A10" s="99"/>
      <c r="B10" s="592"/>
      <c r="C10" s="593"/>
      <c r="D10" s="592"/>
      <c r="E10" s="594"/>
      <c r="F10" s="594"/>
      <c r="G10" s="594"/>
      <c r="H10" s="594"/>
      <c r="I10" s="594"/>
      <c r="J10" s="594"/>
      <c r="K10" s="594"/>
      <c r="L10" s="594"/>
      <c r="M10" s="36"/>
      <c r="N10" s="594"/>
      <c r="O10" s="594"/>
      <c r="P10" s="594"/>
    </row>
    <row r="11" spans="1:26" ht="11.25" customHeight="1" x14ac:dyDescent="0.2">
      <c r="A11" s="242" t="s">
        <v>59</v>
      </c>
      <c r="B11" s="592">
        <f ca="1">VLOOKUP($A11,INDIRECT($W$3),2,0)</f>
        <v>163</v>
      </c>
      <c r="C11" s="593">
        <f>IF($O$3="Boys",VLOOKUP($A11,Denominators2014,2,0),IF($O$3="Girls",VLOOKUP($A11,Denominators2014,3,0),VLOOKUP($A11,Denominators2014,4,0)))</f>
        <v>22679</v>
      </c>
      <c r="D11" s="592"/>
      <c r="E11" s="594">
        <f ca="1">VLOOKUP($A11,INDIRECT($W$3),$W$2+T3_4ab!C$38,0)</f>
        <v>99.8</v>
      </c>
      <c r="F11" s="594">
        <f ca="1">VLOOKUP($A11,INDIRECT($W$3),$W$2+T3_4ab!D$38,0)</f>
        <v>98.8</v>
      </c>
      <c r="G11" s="594">
        <f ca="1">VLOOKUP($A11,INDIRECT($W$3),$W$2+T3_4ab!E$38,0)</f>
        <v>95.9</v>
      </c>
      <c r="H11" s="594">
        <f ca="1">VLOOKUP($A11,INDIRECT($W$3),$W$2+T3_4ab!F$38,0)</f>
        <v>99.8</v>
      </c>
      <c r="I11" s="594">
        <f ca="1">VLOOKUP($A11,INDIRECT($W$3),$W$2+T3_4ab!G$38,0)</f>
        <v>98.4</v>
      </c>
      <c r="J11" s="594">
        <f ca="1">VLOOKUP($A11,INDIRECT($W$3),$W$2+T3_4ab!H$38,0)</f>
        <v>100</v>
      </c>
      <c r="K11" s="594">
        <f ca="1">VLOOKUP($A11,INDIRECT($W$3),$W$2+T3_4ab!I$38,0)</f>
        <v>99.9</v>
      </c>
      <c r="L11" s="594">
        <f ca="1">VLOOKUP($A11,INDIRECT($W$3),$W$2+T3_4ab!J$38,0)</f>
        <v>99.9</v>
      </c>
      <c r="M11" s="36"/>
      <c r="N11" s="594">
        <f ca="1">VLOOKUP($A11,INDIRECT($W$3),$W$2+T3_4ab!K$38,0)</f>
        <v>79.599999999999994</v>
      </c>
      <c r="O11" s="594">
        <f ca="1">VLOOKUP($A11,INDIRECT($W$3),$W$2+T3_4ab!L$38,0)</f>
        <v>70.900000000000006</v>
      </c>
      <c r="P11" s="594"/>
    </row>
    <row r="12" spans="1:26" ht="11.25" customHeight="1" x14ac:dyDescent="0.2">
      <c r="A12" s="246"/>
      <c r="B12" s="592"/>
      <c r="C12" s="593"/>
      <c r="D12" s="592"/>
      <c r="E12" s="594"/>
      <c r="F12" s="594"/>
      <c r="G12" s="594"/>
      <c r="H12" s="594"/>
      <c r="I12" s="594"/>
      <c r="J12" s="594"/>
      <c r="K12" s="594"/>
      <c r="L12" s="594"/>
      <c r="M12" s="36"/>
      <c r="N12" s="594"/>
      <c r="O12" s="594"/>
      <c r="P12" s="594"/>
    </row>
    <row r="13" spans="1:26" ht="11.25" customHeight="1" x14ac:dyDescent="0.2">
      <c r="A13" s="242" t="s">
        <v>130</v>
      </c>
      <c r="B13" s="592">
        <f ca="1">VLOOKUP($A13,INDIRECT($W$3),2,0)</f>
        <v>126</v>
      </c>
      <c r="C13" s="593">
        <f>IF($O$3="Boys",VLOOKUP($A13,Denominators2014,2,0),IF($O$3="Girls",VLOOKUP($A13,Denominators2014,3,0),VLOOKUP($A13,Denominators2014,4,0)))</f>
        <v>20174</v>
      </c>
      <c r="D13" s="592"/>
      <c r="E13" s="594">
        <f ca="1">VLOOKUP($A13,INDIRECT($W$3),$W$2+T3_4ab!C$38,0)</f>
        <v>96.3</v>
      </c>
      <c r="F13" s="594">
        <f ca="1">VLOOKUP($A13,INDIRECT($W$3),$W$2+T3_4ab!D$38,0)</f>
        <v>59.2</v>
      </c>
      <c r="G13" s="594">
        <f ca="1">VLOOKUP($A13,INDIRECT($W$3),$W$2+T3_4ab!E$38,0)</f>
        <v>48.9</v>
      </c>
      <c r="H13" s="594">
        <f ca="1">VLOOKUP($A13,INDIRECT($W$3),$W$2+T3_4ab!F$38,0)</f>
        <v>94.7</v>
      </c>
      <c r="I13" s="594">
        <f ca="1">VLOOKUP($A13,INDIRECT($W$3),$W$2+T3_4ab!G$38,0)</f>
        <v>92.6</v>
      </c>
      <c r="J13" s="594">
        <f ca="1">VLOOKUP($A13,INDIRECT($W$3),$W$2+T3_4ab!H$38,0)</f>
        <v>99.6</v>
      </c>
      <c r="K13" s="594">
        <f ca="1">VLOOKUP($A13,INDIRECT($W$3),$W$2+T3_4ab!I$38,0)</f>
        <v>94.5</v>
      </c>
      <c r="L13" s="594">
        <f ca="1">VLOOKUP($A13,INDIRECT($W$3),$W$2+T3_4ab!J$38,0)</f>
        <v>99.4</v>
      </c>
      <c r="M13" s="36"/>
      <c r="N13" s="594">
        <f ca="1">VLOOKUP($A13,INDIRECT($W$3),$W$2+T3_4ab!K$38,0)</f>
        <v>26.8</v>
      </c>
      <c r="O13" s="594">
        <f ca="1">VLOOKUP($A13,INDIRECT($W$3),$W$2+T3_4ab!L$38,0)</f>
        <v>13.3</v>
      </c>
      <c r="P13" s="594"/>
    </row>
    <row r="14" spans="1:26" ht="11.25" customHeight="1" x14ac:dyDescent="0.2">
      <c r="A14" s="246"/>
      <c r="B14" s="592"/>
      <c r="C14" s="593"/>
      <c r="D14" s="592"/>
      <c r="E14" s="594"/>
      <c r="F14" s="594"/>
      <c r="G14" s="594"/>
      <c r="H14" s="594"/>
      <c r="I14" s="594"/>
      <c r="J14" s="594"/>
      <c r="K14" s="594"/>
      <c r="L14" s="594"/>
      <c r="M14" s="36"/>
      <c r="N14" s="594"/>
      <c r="O14" s="594"/>
      <c r="P14" s="594"/>
    </row>
    <row r="15" spans="1:26" ht="11.25" customHeight="1" x14ac:dyDescent="0.2">
      <c r="A15" s="242" t="s">
        <v>93</v>
      </c>
      <c r="B15" s="592">
        <f ca="1">VLOOKUP($A15,INDIRECT($W$3),2,0)</f>
        <v>3037</v>
      </c>
      <c r="C15" s="593">
        <f>IF($O$3="Boys",VLOOKUP($A15,Denominators2014,2,0),IF($O$3="Girls",VLOOKUP($A15,Denominators2014,3,0),VLOOKUP($A15,Denominators2014,4,0)))</f>
        <v>548421</v>
      </c>
      <c r="D15" s="592"/>
      <c r="E15" s="594">
        <f ca="1">VLOOKUP($A15,INDIRECT($W$3),$W$2+T3_4ab!C$38,0)</f>
        <v>96.3</v>
      </c>
      <c r="F15" s="594">
        <f ca="1">VLOOKUP($A15,INDIRECT($W$3),$W$2+T3_4ab!D$38,0)</f>
        <v>66.3</v>
      </c>
      <c r="G15" s="594">
        <f ca="1">VLOOKUP($A15,INDIRECT($W$3),$W$2+T3_4ab!E$38,0)</f>
        <v>56.9</v>
      </c>
      <c r="H15" s="594">
        <f ca="1">VLOOKUP($A15,INDIRECT($W$3),$W$2+T3_4ab!F$38,0)</f>
        <v>94.9</v>
      </c>
      <c r="I15" s="594">
        <f ca="1">VLOOKUP($A15,INDIRECT($W$3),$W$2+T3_4ab!G$38,0)</f>
        <v>92.4</v>
      </c>
      <c r="J15" s="594">
        <f ca="1">VLOOKUP($A15,INDIRECT($W$3),$W$2+T3_4ab!H$38,0)</f>
        <v>99.6</v>
      </c>
      <c r="K15" s="594">
        <f ca="1">VLOOKUP($A15,INDIRECT($W$3),$W$2+T3_4ab!I$38,0)</f>
        <v>95.3</v>
      </c>
      <c r="L15" s="594">
        <f ca="1">VLOOKUP($A15,INDIRECT($W$3),$W$2+T3_4ab!J$38,0)</f>
        <v>99.3</v>
      </c>
      <c r="M15" s="36"/>
      <c r="N15" s="594">
        <f ca="1">VLOOKUP($A15,INDIRECT($W$3),$W$2+T3_4ab!K$38,0)</f>
        <v>39.4</v>
      </c>
      <c r="O15" s="594">
        <f ca="1">VLOOKUP($A15,INDIRECT($W$3),$W$2+T3_4ab!L$38,0)</f>
        <v>24.3</v>
      </c>
      <c r="P15" s="594"/>
    </row>
    <row r="16" spans="1:26" ht="11.25" customHeight="1" x14ac:dyDescent="0.2">
      <c r="A16" s="120"/>
      <c r="B16" s="595"/>
      <c r="C16" s="121"/>
      <c r="D16" s="121"/>
      <c r="E16" s="261"/>
      <c r="F16" s="261"/>
      <c r="G16" s="261"/>
      <c r="H16" s="261"/>
      <c r="I16" s="261"/>
      <c r="J16" s="261"/>
      <c r="K16" s="261"/>
      <c r="L16" s="261"/>
      <c r="M16" s="596"/>
      <c r="N16" s="596"/>
      <c r="O16" s="596"/>
      <c r="P16" s="12"/>
    </row>
    <row r="17" spans="1:16" ht="11.25" customHeight="1" x14ac:dyDescent="0.2">
      <c r="A17" s="384"/>
      <c r="B17" s="624"/>
      <c r="C17" s="575"/>
      <c r="D17" s="575"/>
      <c r="E17" s="575"/>
      <c r="F17" s="575"/>
      <c r="G17" s="575"/>
      <c r="H17" s="575"/>
      <c r="I17" s="575"/>
      <c r="J17" s="575"/>
      <c r="K17" s="575"/>
      <c r="L17" s="575"/>
      <c r="M17" s="575"/>
      <c r="N17" s="575"/>
      <c r="O17" s="178" t="s">
        <v>342</v>
      </c>
      <c r="P17" s="178"/>
    </row>
    <row r="18" spans="1:16" x14ac:dyDescent="0.2">
      <c r="A18" s="97"/>
      <c r="C18" s="176"/>
      <c r="D18" s="176"/>
      <c r="E18" s="174"/>
      <c r="F18" s="177"/>
      <c r="G18" s="177"/>
      <c r="H18" s="177"/>
      <c r="I18" s="177"/>
      <c r="J18" s="177"/>
      <c r="K18" s="177"/>
      <c r="L18" s="97"/>
      <c r="M18" s="97"/>
      <c r="N18" s="97"/>
      <c r="O18" s="97"/>
      <c r="P18" s="97"/>
    </row>
    <row r="19" spans="1:16" ht="11.25" customHeight="1" x14ac:dyDescent="0.2">
      <c r="A19" s="752" t="s">
        <v>311</v>
      </c>
      <c r="B19" s="752"/>
      <c r="C19" s="752"/>
      <c r="D19" s="752"/>
      <c r="E19" s="752"/>
      <c r="F19" s="752"/>
      <c r="G19" s="752"/>
      <c r="H19" s="752"/>
      <c r="I19" s="388"/>
      <c r="J19" s="388"/>
      <c r="K19" s="388"/>
      <c r="L19" s="387"/>
      <c r="M19" s="387"/>
      <c r="N19" s="387"/>
      <c r="O19" s="387"/>
      <c r="P19" s="387"/>
    </row>
    <row r="20" spans="1:16" ht="11.25" customHeight="1" x14ac:dyDescent="0.2">
      <c r="A20" s="638" t="s">
        <v>516</v>
      </c>
      <c r="B20" s="619"/>
      <c r="C20" s="619"/>
      <c r="D20" s="619"/>
      <c r="E20" s="619"/>
      <c r="F20" s="619"/>
      <c r="G20" s="619"/>
      <c r="H20" s="619"/>
      <c r="I20" s="388"/>
      <c r="J20" s="388"/>
      <c r="K20" s="388"/>
      <c r="L20" s="387"/>
      <c r="M20" s="387"/>
      <c r="N20" s="387"/>
      <c r="O20" s="387"/>
      <c r="P20" s="387"/>
    </row>
    <row r="21" spans="1:16" ht="11.25" customHeight="1" x14ac:dyDescent="0.2">
      <c r="A21" s="199" t="s">
        <v>451</v>
      </c>
      <c r="B21" s="619"/>
      <c r="C21" s="619"/>
      <c r="D21" s="619"/>
      <c r="E21" s="619"/>
      <c r="F21" s="619"/>
      <c r="G21" s="619"/>
      <c r="H21" s="619"/>
      <c r="I21" s="388"/>
      <c r="J21" s="388"/>
      <c r="K21" s="388"/>
      <c r="L21" s="387"/>
      <c r="M21" s="387"/>
      <c r="N21" s="387"/>
      <c r="O21" s="387"/>
      <c r="P21" s="387"/>
    </row>
    <row r="22" spans="1:16" ht="22.5" customHeight="1" x14ac:dyDescent="0.2">
      <c r="A22" s="751" t="s">
        <v>524</v>
      </c>
      <c r="B22" s="751"/>
      <c r="C22" s="751"/>
      <c r="D22" s="751"/>
      <c r="E22" s="751"/>
      <c r="F22" s="751"/>
      <c r="G22" s="751"/>
      <c r="H22" s="751"/>
      <c r="I22" s="751"/>
      <c r="J22" s="751"/>
      <c r="K22" s="751"/>
      <c r="L22" s="751"/>
      <c r="M22" s="751"/>
      <c r="N22" s="751"/>
      <c r="O22" s="751"/>
      <c r="P22" s="634"/>
    </row>
    <row r="23" spans="1:16" ht="12" customHeight="1" x14ac:dyDescent="0.2"/>
    <row r="24" spans="1:16" x14ac:dyDescent="0.2">
      <c r="B24" s="97"/>
      <c r="C24" s="176"/>
      <c r="D24" s="176"/>
      <c r="E24" s="174"/>
      <c r="F24" s="177"/>
      <c r="G24" s="177"/>
      <c r="H24" s="177"/>
      <c r="I24" s="177"/>
      <c r="J24" s="177"/>
      <c r="K24" s="177"/>
      <c r="L24" s="97"/>
      <c r="M24" s="97"/>
      <c r="N24" s="97"/>
      <c r="O24" s="97"/>
      <c r="P24" s="97"/>
    </row>
  </sheetData>
  <sheetProtection sheet="1" objects="1" scenarios="1"/>
  <mergeCells count="13">
    <mergeCell ref="M2:O2"/>
    <mergeCell ref="M4:N4"/>
    <mergeCell ref="A22:O22"/>
    <mergeCell ref="A19:H19"/>
    <mergeCell ref="B6:B7"/>
    <mergeCell ref="L5:N5"/>
    <mergeCell ref="K6:L6"/>
    <mergeCell ref="N6:O6"/>
    <mergeCell ref="C6:C7"/>
    <mergeCell ref="E6:E7"/>
    <mergeCell ref="F6:I6"/>
    <mergeCell ref="J6:J7"/>
    <mergeCell ref="M3:N3"/>
  </mergeCells>
  <conditionalFormatting sqref="E9:L15">
    <cfRule type="expression" dxfId="59" priority="20">
      <formula>($O$5="Percentage")</formula>
    </cfRule>
  </conditionalFormatting>
  <conditionalFormatting sqref="N9:N15">
    <cfRule type="expression" dxfId="58" priority="2">
      <formula>($O$5="Percentage")</formula>
    </cfRule>
  </conditionalFormatting>
  <conditionalFormatting sqref="O9:P15">
    <cfRule type="expression" dxfId="57" priority="1">
      <formula>($O$5="Percentage")</formula>
    </cfRule>
  </conditionalFormatting>
  <dataValidations count="2">
    <dataValidation type="list" allowBlank="1" showInputMessage="1" showErrorMessage="1" sqref="O3">
      <formula1>$X$2:$X$4</formula1>
    </dataValidation>
    <dataValidation type="list" allowBlank="1" showInputMessage="1" showErrorMessage="1" sqref="O4">
      <formula1>$Z$2:$Z$3</formula1>
    </dataValidation>
  </dataValidations>
  <pageMargins left="0.31496062992125984" right="0.27559055118110237" top="0.51181102362204722" bottom="0.51181102362204722" header="0.51181102362204722" footer="0.51181102362204722"/>
  <pageSetup paperSize="9" scale="95" fitToWidth="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T51"/>
  <sheetViews>
    <sheetView showGridLines="0" zoomScaleNormal="100" workbookViewId="0">
      <selection sqref="A1:K1"/>
    </sheetView>
  </sheetViews>
  <sheetFormatPr defaultRowHeight="11.25" x14ac:dyDescent="0.2"/>
  <cols>
    <col min="1" max="1" width="35.7109375" style="3" customWidth="1"/>
    <col min="2" max="2" width="11.7109375" style="3" customWidth="1"/>
    <col min="3" max="3" width="11.7109375" style="9" customWidth="1"/>
    <col min="4" max="4" width="11.7109375" style="104" customWidth="1"/>
    <col min="5" max="7" width="11.7109375" style="28" customWidth="1"/>
    <col min="8" max="9" width="1.7109375" style="28" customWidth="1"/>
    <col min="10" max="16" width="11.7109375" style="28" customWidth="1"/>
    <col min="17" max="17" width="9.42578125" style="3" customWidth="1"/>
    <col min="18" max="18" width="0.5703125" style="3" customWidth="1"/>
    <col min="19" max="20" width="9.140625" style="3"/>
    <col min="21" max="21" width="0.5703125" style="3" customWidth="1"/>
    <col min="22" max="16384" width="9.140625" style="3"/>
  </cols>
  <sheetData>
    <row r="1" spans="1:20" ht="13.5" customHeight="1" x14ac:dyDescent="0.2">
      <c r="A1" s="756" t="s">
        <v>346</v>
      </c>
      <c r="B1" s="756"/>
      <c r="C1" s="756"/>
      <c r="D1" s="756"/>
      <c r="E1" s="756"/>
      <c r="F1" s="756"/>
      <c r="G1" s="756"/>
      <c r="H1" s="756"/>
      <c r="I1" s="756"/>
      <c r="J1" s="756"/>
      <c r="K1" s="756"/>
      <c r="L1" s="504"/>
      <c r="M1" s="504"/>
      <c r="N1" s="504"/>
      <c r="O1" s="504"/>
      <c r="P1" s="504"/>
      <c r="Q1" s="35"/>
      <c r="R1" s="35"/>
      <c r="S1" s="35"/>
      <c r="T1" s="35"/>
    </row>
    <row r="2" spans="1:20" ht="12.75" customHeight="1" x14ac:dyDescent="0.2">
      <c r="A2" s="502" t="s">
        <v>347</v>
      </c>
      <c r="B2" s="498"/>
      <c r="C2" s="498"/>
      <c r="D2" s="209"/>
      <c r="E2" s="210"/>
      <c r="F2" s="210"/>
      <c r="G2" s="210"/>
      <c r="H2" s="210"/>
      <c r="I2" s="210"/>
      <c r="J2" s="210"/>
      <c r="K2" s="210"/>
      <c r="L2" s="210"/>
      <c r="M2" s="210"/>
      <c r="N2" s="210"/>
      <c r="O2" s="210"/>
      <c r="P2" s="210"/>
      <c r="Q2" s="97"/>
      <c r="R2" s="97"/>
      <c r="S2" s="97"/>
      <c r="T2" s="97"/>
    </row>
    <row r="3" spans="1:20" ht="12.75" customHeight="1" x14ac:dyDescent="0.2">
      <c r="A3" s="196" t="s">
        <v>0</v>
      </c>
      <c r="B3" s="196"/>
      <c r="C3" s="197"/>
      <c r="D3" s="209"/>
      <c r="E3" s="210"/>
      <c r="F3" s="210"/>
      <c r="G3" s="210"/>
      <c r="H3" s="210"/>
      <c r="I3" s="210"/>
      <c r="J3" s="210"/>
      <c r="K3" s="210"/>
      <c r="L3" s="210"/>
      <c r="M3" s="210"/>
      <c r="N3" s="210"/>
      <c r="O3" s="210"/>
      <c r="P3" s="210"/>
      <c r="Q3" s="97"/>
      <c r="R3" s="97"/>
      <c r="S3" s="97"/>
      <c r="T3" s="97"/>
    </row>
    <row r="4" spans="1:20" s="111" customFormat="1" ht="11.25" customHeight="1" x14ac:dyDescent="0.2">
      <c r="A4" s="105"/>
      <c r="B4" s="105"/>
      <c r="C4" s="391"/>
      <c r="D4" s="392"/>
      <c r="E4" s="234"/>
      <c r="F4" s="234"/>
      <c r="G4" s="234"/>
      <c r="H4" s="234"/>
      <c r="I4" s="234"/>
      <c r="J4" s="234"/>
      <c r="K4" s="234"/>
      <c r="L4" s="234"/>
      <c r="M4" s="234"/>
      <c r="N4" s="234"/>
      <c r="O4" s="234"/>
      <c r="P4" s="234"/>
      <c r="Q4" s="110"/>
    </row>
    <row r="5" spans="1:20" x14ac:dyDescent="0.2">
      <c r="A5" s="665"/>
      <c r="B5" s="758" t="s">
        <v>457</v>
      </c>
      <c r="C5" s="758"/>
      <c r="D5" s="758"/>
      <c r="E5" s="758"/>
      <c r="F5" s="758"/>
      <c r="G5" s="758"/>
      <c r="H5" s="664"/>
      <c r="I5" s="664"/>
      <c r="J5" s="759" t="s">
        <v>508</v>
      </c>
      <c r="K5" s="759"/>
      <c r="L5" s="759"/>
      <c r="M5" s="759"/>
      <c r="N5" s="759"/>
      <c r="O5" s="759"/>
      <c r="P5" s="209"/>
      <c r="Q5" s="104"/>
    </row>
    <row r="6" spans="1:20" ht="13.5" customHeight="1" x14ac:dyDescent="0.2">
      <c r="A6" s="205"/>
      <c r="B6" s="757" t="s">
        <v>447</v>
      </c>
      <c r="C6" s="757"/>
      <c r="D6" s="757"/>
      <c r="E6" s="757"/>
      <c r="F6" s="757"/>
      <c r="G6" s="757"/>
      <c r="H6" s="503"/>
      <c r="I6" s="503"/>
      <c r="J6" s="757" t="s">
        <v>447</v>
      </c>
      <c r="K6" s="757"/>
      <c r="L6" s="757"/>
      <c r="M6" s="757"/>
      <c r="N6" s="757"/>
      <c r="O6" s="757"/>
      <c r="P6" s="516"/>
    </row>
    <row r="7" spans="1:20" ht="50.25" customHeight="1" x14ac:dyDescent="0.2">
      <c r="A7" s="343"/>
      <c r="B7" s="300" t="s">
        <v>298</v>
      </c>
      <c r="C7" s="300" t="s">
        <v>299</v>
      </c>
      <c r="D7" s="300" t="s">
        <v>300</v>
      </c>
      <c r="E7" s="300" t="s">
        <v>301</v>
      </c>
      <c r="F7" s="300" t="s">
        <v>302</v>
      </c>
      <c r="G7" s="300" t="s">
        <v>274</v>
      </c>
      <c r="H7" s="520"/>
      <c r="I7" s="500"/>
      <c r="J7" s="602" t="s">
        <v>298</v>
      </c>
      <c r="K7" s="499" t="s">
        <v>299</v>
      </c>
      <c r="L7" s="499" t="s">
        <v>300</v>
      </c>
      <c r="M7" s="499" t="s">
        <v>301</v>
      </c>
      <c r="N7" s="499" t="s">
        <v>302</v>
      </c>
      <c r="O7" s="499" t="s">
        <v>274</v>
      </c>
      <c r="P7" s="517"/>
    </row>
    <row r="8" spans="1:20" x14ac:dyDescent="0.2">
      <c r="B8" s="298"/>
      <c r="C8" s="298"/>
      <c r="D8" s="298"/>
      <c r="E8" s="298"/>
      <c r="F8" s="298"/>
      <c r="G8" s="298"/>
      <c r="H8" s="521"/>
      <c r="I8" s="298"/>
      <c r="J8" s="298"/>
      <c r="K8" s="298"/>
      <c r="L8" s="298"/>
      <c r="M8" s="298"/>
      <c r="N8" s="298"/>
      <c r="O8" s="298"/>
      <c r="P8" s="298"/>
    </row>
    <row r="9" spans="1:20" x14ac:dyDescent="0.2">
      <c r="A9" s="287" t="s">
        <v>183</v>
      </c>
      <c r="B9" s="588">
        <v>77</v>
      </c>
      <c r="C9" s="588">
        <v>58</v>
      </c>
      <c r="D9" s="588">
        <v>46</v>
      </c>
      <c r="E9" s="588">
        <v>62</v>
      </c>
      <c r="F9" s="588">
        <v>197</v>
      </c>
      <c r="G9" s="588">
        <v>440</v>
      </c>
      <c r="H9" s="670"/>
      <c r="I9" s="588"/>
      <c r="J9" s="588">
        <v>77</v>
      </c>
      <c r="K9" s="588">
        <v>58</v>
      </c>
      <c r="L9" s="588">
        <v>46</v>
      </c>
      <c r="M9" s="588">
        <v>62</v>
      </c>
      <c r="N9" s="588">
        <v>197</v>
      </c>
      <c r="O9" s="588">
        <v>440</v>
      </c>
      <c r="P9" s="248"/>
    </row>
    <row r="10" spans="1:20" x14ac:dyDescent="0.2">
      <c r="A10" s="287"/>
      <c r="B10" s="36"/>
      <c r="C10" s="36"/>
      <c r="D10" s="36"/>
      <c r="E10" s="36"/>
      <c r="F10" s="36"/>
      <c r="G10" s="36"/>
      <c r="H10" s="670"/>
      <c r="I10" s="588"/>
      <c r="J10" s="36"/>
      <c r="K10" s="36"/>
      <c r="L10" s="36"/>
      <c r="M10" s="36"/>
      <c r="N10" s="36"/>
      <c r="O10" s="36"/>
      <c r="P10" s="248"/>
    </row>
    <row r="11" spans="1:20" x14ac:dyDescent="0.2">
      <c r="A11" s="288" t="s">
        <v>168</v>
      </c>
      <c r="B11" s="588">
        <v>12349</v>
      </c>
      <c r="C11" s="588">
        <v>9058</v>
      </c>
      <c r="D11" s="588">
        <v>7266</v>
      </c>
      <c r="E11" s="588">
        <v>9557</v>
      </c>
      <c r="F11" s="588">
        <v>32501</v>
      </c>
      <c r="G11" s="588">
        <v>70731</v>
      </c>
      <c r="H11" s="671"/>
      <c r="I11" s="535"/>
      <c r="J11" s="588">
        <v>12349</v>
      </c>
      <c r="K11" s="588">
        <v>9058</v>
      </c>
      <c r="L11" s="588">
        <v>7266</v>
      </c>
      <c r="M11" s="588">
        <v>9557</v>
      </c>
      <c r="N11" s="588">
        <v>32501</v>
      </c>
      <c r="O11" s="588">
        <v>70731</v>
      </c>
      <c r="P11" s="292"/>
    </row>
    <row r="12" spans="1:20" x14ac:dyDescent="0.2">
      <c r="A12" s="288"/>
      <c r="B12" s="535"/>
      <c r="C12" s="535"/>
      <c r="D12" s="535"/>
      <c r="E12" s="535"/>
      <c r="F12" s="535"/>
      <c r="G12" s="535"/>
      <c r="H12" s="671"/>
      <c r="I12" s="535"/>
      <c r="J12" s="535"/>
      <c r="K12" s="535"/>
      <c r="L12" s="535"/>
      <c r="M12" s="535"/>
      <c r="N12" s="535"/>
      <c r="O12" s="535"/>
      <c r="P12" s="292"/>
    </row>
    <row r="13" spans="1:20" x14ac:dyDescent="0.2">
      <c r="A13" s="289" t="s">
        <v>432</v>
      </c>
      <c r="B13" s="468">
        <v>96.6</v>
      </c>
      <c r="C13" s="468">
        <v>96.6</v>
      </c>
      <c r="D13" s="468">
        <v>97.3</v>
      </c>
      <c r="E13" s="468">
        <v>97.5</v>
      </c>
      <c r="F13" s="468">
        <v>97.2</v>
      </c>
      <c r="G13" s="468">
        <v>97</v>
      </c>
      <c r="H13" s="466"/>
      <c r="I13" s="468"/>
      <c r="J13" s="468">
        <v>93.7</v>
      </c>
      <c r="K13" s="468">
        <v>93.8</v>
      </c>
      <c r="L13" s="468">
        <v>94.4</v>
      </c>
      <c r="M13" s="468">
        <v>94.3</v>
      </c>
      <c r="N13" s="468">
        <v>94.2</v>
      </c>
      <c r="O13" s="468">
        <v>94.1</v>
      </c>
      <c r="P13" s="291"/>
    </row>
    <row r="14" spans="1:20" x14ac:dyDescent="0.2">
      <c r="A14" s="289"/>
      <c r="B14" s="36"/>
      <c r="C14" s="36"/>
      <c r="D14" s="36"/>
      <c r="E14" s="36"/>
      <c r="F14" s="36"/>
      <c r="G14" s="36"/>
      <c r="H14" s="672"/>
      <c r="I14" s="11"/>
      <c r="J14" s="11"/>
      <c r="K14" s="11"/>
      <c r="L14" s="11"/>
      <c r="M14" s="11"/>
      <c r="N14" s="11"/>
      <c r="O14" s="11"/>
    </row>
    <row r="15" spans="1:20" x14ac:dyDescent="0.2">
      <c r="A15" s="285" t="s">
        <v>52</v>
      </c>
      <c r="B15" s="11"/>
      <c r="C15" s="11"/>
      <c r="D15" s="11"/>
      <c r="E15" s="11"/>
      <c r="F15" s="11"/>
      <c r="G15" s="11"/>
      <c r="H15" s="672"/>
      <c r="I15" s="11"/>
      <c r="J15" s="11"/>
      <c r="K15" s="11"/>
      <c r="L15" s="11"/>
      <c r="M15" s="11"/>
      <c r="N15" s="11"/>
      <c r="O15" s="11"/>
    </row>
    <row r="16" spans="1:20" x14ac:dyDescent="0.2">
      <c r="A16" s="296" t="s">
        <v>54</v>
      </c>
      <c r="B16" s="468">
        <v>70</v>
      </c>
      <c r="C16" s="468">
        <v>70.2</v>
      </c>
      <c r="D16" s="468">
        <v>74.400000000000006</v>
      </c>
      <c r="E16" s="468">
        <v>75.8</v>
      </c>
      <c r="F16" s="468">
        <v>79.900000000000006</v>
      </c>
      <c r="G16" s="468">
        <v>75.8</v>
      </c>
      <c r="H16" s="466"/>
      <c r="I16" s="468"/>
      <c r="J16" s="468">
        <v>49.5</v>
      </c>
      <c r="K16" s="468">
        <v>48.6</v>
      </c>
      <c r="L16" s="468">
        <v>52</v>
      </c>
      <c r="M16" s="468">
        <v>50.8</v>
      </c>
      <c r="N16" s="468">
        <v>56.3</v>
      </c>
      <c r="O16" s="468">
        <v>52.9</v>
      </c>
      <c r="P16" s="291"/>
    </row>
    <row r="17" spans="1:16" x14ac:dyDescent="0.2">
      <c r="A17" s="297" t="s">
        <v>344</v>
      </c>
      <c r="B17" s="468">
        <v>46.3</v>
      </c>
      <c r="C17" s="468">
        <v>46</v>
      </c>
      <c r="D17" s="468">
        <v>47.2</v>
      </c>
      <c r="E17" s="468">
        <v>46.7</v>
      </c>
      <c r="F17" s="468">
        <v>53.2</v>
      </c>
      <c r="G17" s="468">
        <v>49.6</v>
      </c>
      <c r="H17" s="466"/>
      <c r="I17" s="468"/>
      <c r="J17" s="468">
        <v>40.799999999999997</v>
      </c>
      <c r="K17" s="468">
        <v>41</v>
      </c>
      <c r="L17" s="468">
        <v>43.4</v>
      </c>
      <c r="M17" s="468">
        <v>42.2</v>
      </c>
      <c r="N17" s="468">
        <v>48.2</v>
      </c>
      <c r="O17" s="468">
        <v>44.7</v>
      </c>
      <c r="P17" s="291"/>
    </row>
    <row r="18" spans="1:16" x14ac:dyDescent="0.2">
      <c r="A18" s="296" t="s">
        <v>56</v>
      </c>
      <c r="B18" s="468">
        <v>94.9</v>
      </c>
      <c r="C18" s="468">
        <v>94.7</v>
      </c>
      <c r="D18" s="468">
        <v>95.6</v>
      </c>
      <c r="E18" s="468">
        <v>95.4</v>
      </c>
      <c r="F18" s="468">
        <v>95.7</v>
      </c>
      <c r="G18" s="468">
        <v>95.4</v>
      </c>
      <c r="H18" s="466"/>
      <c r="I18" s="468"/>
      <c r="J18" s="468">
        <v>91.1</v>
      </c>
      <c r="K18" s="468">
        <v>90.3</v>
      </c>
      <c r="L18" s="468">
        <v>91.7</v>
      </c>
      <c r="M18" s="468">
        <v>91.1</v>
      </c>
      <c r="N18" s="468">
        <v>91.6</v>
      </c>
      <c r="O18" s="468">
        <v>91.3</v>
      </c>
      <c r="P18" s="291"/>
    </row>
    <row r="19" spans="1:16" x14ac:dyDescent="0.2">
      <c r="A19" s="297" t="s">
        <v>345</v>
      </c>
      <c r="B19" s="468">
        <v>89.4</v>
      </c>
      <c r="C19" s="468">
        <v>89.1</v>
      </c>
      <c r="D19" s="468">
        <v>89</v>
      </c>
      <c r="E19" s="468">
        <v>90.6</v>
      </c>
      <c r="F19" s="468">
        <v>91.2</v>
      </c>
      <c r="G19" s="468">
        <v>90.3</v>
      </c>
      <c r="H19" s="466"/>
      <c r="I19" s="468"/>
      <c r="J19" s="468">
        <v>86.3</v>
      </c>
      <c r="K19" s="468">
        <v>86.4</v>
      </c>
      <c r="L19" s="468">
        <v>87</v>
      </c>
      <c r="M19" s="468">
        <v>88.3</v>
      </c>
      <c r="N19" s="468">
        <v>88.9</v>
      </c>
      <c r="O19" s="468">
        <v>87.8</v>
      </c>
      <c r="P19" s="291"/>
    </row>
    <row r="20" spans="1:16" x14ac:dyDescent="0.2">
      <c r="A20" s="297"/>
      <c r="B20" s="36"/>
      <c r="C20" s="36"/>
      <c r="D20" s="36"/>
      <c r="E20" s="36"/>
      <c r="F20" s="36"/>
      <c r="G20" s="36"/>
      <c r="H20" s="672"/>
      <c r="I20" s="11"/>
      <c r="J20" s="11"/>
      <c r="K20" s="11"/>
      <c r="L20" s="11"/>
      <c r="M20" s="11"/>
      <c r="N20" s="11"/>
      <c r="O20" s="11"/>
    </row>
    <row r="21" spans="1:16" x14ac:dyDescent="0.2">
      <c r="A21" s="284" t="s">
        <v>433</v>
      </c>
      <c r="B21" s="468">
        <v>99.6</v>
      </c>
      <c r="C21" s="468">
        <v>99.7</v>
      </c>
      <c r="D21" s="468">
        <v>99.7</v>
      </c>
      <c r="E21" s="468">
        <v>99.6</v>
      </c>
      <c r="F21" s="468">
        <v>99.6</v>
      </c>
      <c r="G21" s="468">
        <v>99.6</v>
      </c>
      <c r="H21" s="466"/>
      <c r="I21" s="468"/>
      <c r="J21" s="468">
        <v>99.3</v>
      </c>
      <c r="K21" s="468">
        <v>99.6</v>
      </c>
      <c r="L21" s="468">
        <v>99.6</v>
      </c>
      <c r="M21" s="468">
        <v>99.4</v>
      </c>
      <c r="N21" s="468">
        <v>99.4</v>
      </c>
      <c r="O21" s="468">
        <v>99.4</v>
      </c>
      <c r="P21" s="291"/>
    </row>
    <row r="22" spans="1:16" x14ac:dyDescent="0.2">
      <c r="A22" s="284"/>
      <c r="B22" s="36"/>
      <c r="C22" s="36"/>
      <c r="D22" s="36"/>
      <c r="E22" s="36"/>
      <c r="F22" s="36"/>
      <c r="G22" s="36"/>
      <c r="H22" s="672"/>
      <c r="I22" s="11"/>
      <c r="J22" s="11"/>
      <c r="K22" s="11"/>
      <c r="L22" s="11"/>
      <c r="M22" s="11"/>
      <c r="N22" s="11"/>
      <c r="O22" s="11"/>
    </row>
    <row r="23" spans="1:16" x14ac:dyDescent="0.2">
      <c r="A23" s="285" t="s">
        <v>52</v>
      </c>
      <c r="B23" s="36"/>
      <c r="C23" s="36"/>
      <c r="D23" s="36"/>
      <c r="E23" s="36"/>
      <c r="F23" s="36"/>
      <c r="G23" s="36"/>
      <c r="H23" s="466"/>
      <c r="I23" s="468"/>
      <c r="J23" s="11"/>
      <c r="K23" s="11"/>
      <c r="L23" s="11"/>
      <c r="M23" s="11"/>
      <c r="N23" s="11"/>
      <c r="O23" s="11"/>
      <c r="P23" s="291"/>
    </row>
    <row r="24" spans="1:16" x14ac:dyDescent="0.2">
      <c r="A24" s="296" t="s">
        <v>58</v>
      </c>
      <c r="B24" s="468">
        <v>94.6</v>
      </c>
      <c r="C24" s="468">
        <v>94.8</v>
      </c>
      <c r="D24" s="468">
        <v>95.7</v>
      </c>
      <c r="E24" s="468">
        <v>96.1</v>
      </c>
      <c r="F24" s="468">
        <v>96.7</v>
      </c>
      <c r="G24" s="468">
        <v>95.9</v>
      </c>
      <c r="H24" s="466"/>
      <c r="I24" s="468"/>
      <c r="J24" s="468">
        <v>92.6</v>
      </c>
      <c r="K24" s="468">
        <v>92.6</v>
      </c>
      <c r="L24" s="468">
        <v>93.8</v>
      </c>
      <c r="M24" s="468">
        <v>94.9</v>
      </c>
      <c r="N24" s="468">
        <v>95.2</v>
      </c>
      <c r="O24" s="468">
        <v>94.2</v>
      </c>
      <c r="P24" s="291"/>
    </row>
    <row r="25" spans="1:16" x14ac:dyDescent="0.2">
      <c r="A25" s="296" t="s">
        <v>434</v>
      </c>
      <c r="B25" s="468">
        <v>99.4</v>
      </c>
      <c r="C25" s="468">
        <v>99.3</v>
      </c>
      <c r="D25" s="468">
        <v>99.6</v>
      </c>
      <c r="E25" s="468">
        <v>99.4</v>
      </c>
      <c r="F25" s="468">
        <v>99.4</v>
      </c>
      <c r="G25" s="468">
        <v>99.4</v>
      </c>
      <c r="H25" s="466"/>
      <c r="I25" s="468"/>
      <c r="J25" s="468">
        <v>98.8</v>
      </c>
      <c r="K25" s="468">
        <v>98.8</v>
      </c>
      <c r="L25" s="468">
        <v>99.1</v>
      </c>
      <c r="M25" s="468">
        <v>98.9</v>
      </c>
      <c r="N25" s="468">
        <v>98.8</v>
      </c>
      <c r="O25" s="468">
        <v>98.9</v>
      </c>
      <c r="P25" s="291"/>
    </row>
    <row r="26" spans="1:16" x14ac:dyDescent="0.2">
      <c r="A26" s="296"/>
      <c r="B26" s="36"/>
      <c r="C26" s="36"/>
      <c r="D26" s="36"/>
      <c r="E26" s="36"/>
      <c r="F26" s="36"/>
      <c r="G26" s="36"/>
      <c r="H26" s="672"/>
      <c r="I26" s="11"/>
      <c r="J26" s="11"/>
      <c r="K26" s="11"/>
      <c r="L26" s="11"/>
      <c r="M26" s="11"/>
      <c r="N26" s="11"/>
      <c r="O26" s="11"/>
    </row>
    <row r="27" spans="1:16" x14ac:dyDescent="0.2">
      <c r="A27" s="286" t="s">
        <v>53</v>
      </c>
      <c r="B27" s="36"/>
      <c r="C27" s="36"/>
      <c r="D27" s="36"/>
      <c r="E27" s="36"/>
      <c r="F27" s="36"/>
      <c r="G27" s="36"/>
      <c r="H27" s="466"/>
      <c r="I27" s="468"/>
      <c r="J27" s="11"/>
      <c r="K27" s="11"/>
      <c r="L27" s="11"/>
      <c r="M27" s="11"/>
      <c r="N27" s="11"/>
      <c r="O27" s="11"/>
      <c r="P27" s="291"/>
    </row>
    <row r="28" spans="1:16" x14ac:dyDescent="0.2">
      <c r="A28" s="180" t="s">
        <v>137</v>
      </c>
      <c r="B28" s="468">
        <v>25</v>
      </c>
      <c r="C28" s="468">
        <v>26.4</v>
      </c>
      <c r="D28" s="468">
        <v>23.8</v>
      </c>
      <c r="E28" s="468">
        <v>23</v>
      </c>
      <c r="F28" s="468">
        <v>30</v>
      </c>
      <c r="G28" s="468">
        <v>27.1</v>
      </c>
      <c r="H28" s="466"/>
      <c r="I28" s="468"/>
      <c r="J28" s="468">
        <v>24.4</v>
      </c>
      <c r="K28" s="468">
        <v>26.2</v>
      </c>
      <c r="L28" s="468">
        <v>23.6</v>
      </c>
      <c r="M28" s="468">
        <v>23</v>
      </c>
      <c r="N28" s="468">
        <v>30</v>
      </c>
      <c r="O28" s="468">
        <v>26.9</v>
      </c>
      <c r="P28" s="291"/>
    </row>
    <row r="29" spans="1:16" x14ac:dyDescent="0.2">
      <c r="A29" s="180" t="s">
        <v>138</v>
      </c>
      <c r="B29" s="468">
        <v>11.8</v>
      </c>
      <c r="C29" s="468">
        <v>11.3</v>
      </c>
      <c r="D29" s="468">
        <v>11.2</v>
      </c>
      <c r="E29" s="468">
        <v>9.8000000000000007</v>
      </c>
      <c r="F29" s="468">
        <v>15.1</v>
      </c>
      <c r="G29" s="468">
        <v>12.9</v>
      </c>
      <c r="H29" s="466"/>
      <c r="I29" s="468"/>
      <c r="J29" s="468">
        <v>11.2</v>
      </c>
      <c r="K29" s="468">
        <v>11.1</v>
      </c>
      <c r="L29" s="468">
        <v>10.9</v>
      </c>
      <c r="M29" s="468">
        <v>9.6999999999999993</v>
      </c>
      <c r="N29" s="468">
        <v>15</v>
      </c>
      <c r="O29" s="468">
        <v>12.7</v>
      </c>
      <c r="P29" s="291"/>
    </row>
    <row r="30" spans="1:16" x14ac:dyDescent="0.2">
      <c r="A30" s="180"/>
      <c r="B30" s="468"/>
      <c r="C30" s="468"/>
      <c r="D30" s="468"/>
      <c r="E30" s="468"/>
      <c r="F30" s="468"/>
      <c r="G30" s="468"/>
      <c r="H30" s="466"/>
      <c r="I30" s="468"/>
      <c r="J30" s="468"/>
      <c r="K30" s="468"/>
      <c r="L30" s="468"/>
      <c r="M30" s="468"/>
      <c r="N30" s="468"/>
      <c r="O30" s="468"/>
      <c r="P30" s="291"/>
    </row>
    <row r="31" spans="1:16" ht="22.5" x14ac:dyDescent="0.2">
      <c r="A31" s="155" t="s">
        <v>303</v>
      </c>
      <c r="B31" s="588"/>
      <c r="C31" s="588"/>
      <c r="D31" s="588"/>
      <c r="E31" s="588"/>
      <c r="F31" s="588"/>
      <c r="G31" s="588"/>
      <c r="H31" s="670"/>
      <c r="I31" s="588"/>
      <c r="J31" s="588"/>
      <c r="K31" s="588"/>
      <c r="L31" s="588"/>
      <c r="M31" s="588"/>
      <c r="N31" s="588"/>
      <c r="O31" s="588"/>
      <c r="P31" s="248"/>
    </row>
    <row r="32" spans="1:16" x14ac:dyDescent="0.2">
      <c r="A32" s="155" t="s">
        <v>35</v>
      </c>
      <c r="B32" s="588"/>
      <c r="C32" s="588"/>
      <c r="D32" s="588"/>
      <c r="E32" s="588"/>
      <c r="F32" s="588"/>
      <c r="G32" s="588"/>
      <c r="H32" s="670"/>
      <c r="I32" s="588"/>
      <c r="J32" s="588"/>
      <c r="K32" s="588"/>
      <c r="L32" s="588"/>
      <c r="M32" s="588"/>
      <c r="N32" s="588"/>
      <c r="O32" s="588"/>
      <c r="P32" s="248"/>
    </row>
    <row r="33" spans="1:16" x14ac:dyDescent="0.2">
      <c r="A33" s="294" t="s">
        <v>33</v>
      </c>
      <c r="B33" s="588">
        <v>11841</v>
      </c>
      <c r="C33" s="588">
        <v>8582</v>
      </c>
      <c r="D33" s="588">
        <v>7030</v>
      </c>
      <c r="E33" s="588">
        <v>9057</v>
      </c>
      <c r="F33" s="588">
        <v>31067</v>
      </c>
      <c r="G33" s="588">
        <v>67577</v>
      </c>
      <c r="H33" s="671"/>
      <c r="I33" s="535"/>
      <c r="J33" s="588">
        <v>11842</v>
      </c>
      <c r="K33" s="588">
        <v>8581</v>
      </c>
      <c r="L33" s="588">
        <v>7028</v>
      </c>
      <c r="M33" s="588">
        <v>9054</v>
      </c>
      <c r="N33" s="588">
        <v>31054</v>
      </c>
      <c r="O33" s="588">
        <v>67559</v>
      </c>
      <c r="P33" s="292"/>
    </row>
    <row r="34" spans="1:16" x14ac:dyDescent="0.2">
      <c r="A34" s="295" t="s">
        <v>34</v>
      </c>
      <c r="B34" s="588">
        <v>65.3</v>
      </c>
      <c r="C34" s="588">
        <v>66.400000000000006</v>
      </c>
      <c r="D34" s="588">
        <v>66.099999999999994</v>
      </c>
      <c r="E34" s="588">
        <v>68.7</v>
      </c>
      <c r="F34" s="588">
        <v>72.7</v>
      </c>
      <c r="G34" s="588">
        <v>69.400000000000006</v>
      </c>
      <c r="H34" s="466"/>
      <c r="I34" s="468"/>
      <c r="J34" s="588">
        <v>62.7</v>
      </c>
      <c r="K34" s="588">
        <v>63.6</v>
      </c>
      <c r="L34" s="588">
        <v>64.900000000000006</v>
      </c>
      <c r="M34" s="588">
        <v>67.3</v>
      </c>
      <c r="N34" s="588">
        <v>70.5</v>
      </c>
      <c r="O34" s="588">
        <v>67.3</v>
      </c>
      <c r="P34" s="291"/>
    </row>
    <row r="35" spans="1:16" x14ac:dyDescent="0.2">
      <c r="A35" s="295"/>
      <c r="B35" s="468"/>
      <c r="C35" s="468"/>
      <c r="D35" s="468"/>
      <c r="E35" s="468"/>
      <c r="F35" s="468"/>
      <c r="G35" s="468"/>
      <c r="H35" s="466"/>
      <c r="I35" s="468"/>
      <c r="J35" s="11"/>
      <c r="K35" s="11"/>
      <c r="L35" s="11"/>
      <c r="M35" s="11"/>
      <c r="N35" s="11"/>
      <c r="O35" s="11"/>
      <c r="P35" s="291"/>
    </row>
    <row r="36" spans="1:16" x14ac:dyDescent="0.2">
      <c r="A36" s="290" t="s">
        <v>36</v>
      </c>
      <c r="B36" s="588"/>
      <c r="C36" s="588"/>
      <c r="D36" s="588"/>
      <c r="E36" s="588"/>
      <c r="F36" s="588"/>
      <c r="G36" s="588"/>
      <c r="H36" s="670"/>
      <c r="I36" s="588"/>
      <c r="J36" s="588"/>
      <c r="K36" s="588"/>
      <c r="L36" s="588"/>
      <c r="M36" s="588"/>
      <c r="N36" s="588"/>
      <c r="O36" s="588"/>
      <c r="P36" s="248"/>
    </row>
    <row r="37" spans="1:16" x14ac:dyDescent="0.2">
      <c r="A37" s="294" t="s">
        <v>33</v>
      </c>
      <c r="B37" s="588">
        <v>11874</v>
      </c>
      <c r="C37" s="588">
        <v>8685</v>
      </c>
      <c r="D37" s="588">
        <v>7069</v>
      </c>
      <c r="E37" s="588">
        <v>9140</v>
      </c>
      <c r="F37" s="588">
        <v>31290</v>
      </c>
      <c r="G37" s="588">
        <v>68058</v>
      </c>
      <c r="H37" s="671"/>
      <c r="I37" s="535"/>
      <c r="J37" s="588">
        <v>11867</v>
      </c>
      <c r="K37" s="588">
        <v>8684</v>
      </c>
      <c r="L37" s="588">
        <v>7066</v>
      </c>
      <c r="M37" s="588">
        <v>9134</v>
      </c>
      <c r="N37" s="588">
        <v>31277</v>
      </c>
      <c r="O37" s="588">
        <v>68028</v>
      </c>
      <c r="P37" s="292"/>
    </row>
    <row r="38" spans="1:16" x14ac:dyDescent="0.2">
      <c r="A38" s="295" t="s">
        <v>34</v>
      </c>
      <c r="B38" s="588">
        <v>56.1</v>
      </c>
      <c r="C38" s="588">
        <v>54.9</v>
      </c>
      <c r="D38" s="588">
        <v>56.9</v>
      </c>
      <c r="E38" s="588">
        <v>57.9</v>
      </c>
      <c r="F38" s="588">
        <v>62.8</v>
      </c>
      <c r="G38" s="588">
        <v>59.4</v>
      </c>
      <c r="H38" s="466"/>
      <c r="I38" s="468"/>
      <c r="J38" s="588">
        <v>53.6</v>
      </c>
      <c r="K38" s="588">
        <v>52.8</v>
      </c>
      <c r="L38" s="588">
        <v>55.1</v>
      </c>
      <c r="M38" s="588">
        <v>55.9</v>
      </c>
      <c r="N38" s="588">
        <v>60.4</v>
      </c>
      <c r="O38" s="588">
        <v>57.1</v>
      </c>
      <c r="P38" s="291"/>
    </row>
    <row r="39" spans="1:16" x14ac:dyDescent="0.2">
      <c r="A39" s="295"/>
      <c r="B39" s="248"/>
      <c r="C39" s="248"/>
      <c r="D39" s="248"/>
      <c r="E39" s="248"/>
      <c r="F39" s="248"/>
      <c r="G39" s="248"/>
      <c r="H39" s="522"/>
      <c r="I39" s="519"/>
      <c r="J39" s="519"/>
      <c r="K39" s="519"/>
      <c r="L39" s="519"/>
      <c r="M39" s="519"/>
      <c r="N39" s="519"/>
      <c r="O39" s="519"/>
      <c r="P39" s="248"/>
    </row>
    <row r="40" spans="1:16" x14ac:dyDescent="0.2">
      <c r="A40" s="231"/>
      <c r="B40" s="393"/>
      <c r="C40" s="393"/>
      <c r="D40" s="393"/>
      <c r="E40" s="393"/>
      <c r="F40" s="393"/>
      <c r="G40" s="293"/>
      <c r="H40" s="518"/>
      <c r="I40" s="518"/>
      <c r="J40" s="518"/>
      <c r="K40" s="518"/>
      <c r="L40" s="518"/>
      <c r="M40" s="518"/>
      <c r="N40" s="518"/>
      <c r="O40" s="178" t="s">
        <v>342</v>
      </c>
      <c r="P40" s="518"/>
    </row>
    <row r="41" spans="1:16" ht="10.5" customHeight="1" x14ac:dyDescent="0.2">
      <c r="A41" s="678" t="s">
        <v>397</v>
      </c>
      <c r="B41" s="678"/>
      <c r="C41" s="678"/>
      <c r="D41" s="678"/>
      <c r="E41" s="678"/>
      <c r="F41" s="678"/>
      <c r="G41" s="346"/>
      <c r="H41" s="347"/>
      <c r="I41" s="394"/>
      <c r="J41" s="394"/>
      <c r="K41" s="394"/>
      <c r="L41" s="394"/>
      <c r="M41" s="394"/>
      <c r="N41" s="394"/>
      <c r="O41" s="394"/>
      <c r="P41" s="394"/>
    </row>
    <row r="42" spans="1:16" ht="10.5" customHeight="1" x14ac:dyDescent="0.2">
      <c r="A42" s="678" t="s">
        <v>316</v>
      </c>
      <c r="B42" s="678"/>
      <c r="C42" s="678"/>
      <c r="D42" s="678"/>
      <c r="E42" s="678"/>
      <c r="F42" s="199"/>
      <c r="G42" s="447"/>
      <c r="H42" s="447"/>
      <c r="I42" s="394"/>
      <c r="J42" s="394"/>
      <c r="K42" s="394"/>
      <c r="L42" s="394"/>
      <c r="M42" s="394"/>
      <c r="N42" s="394"/>
      <c r="O42" s="394"/>
      <c r="P42" s="394"/>
    </row>
    <row r="43" spans="1:16" ht="11.25" customHeight="1" x14ac:dyDescent="0.2">
      <c r="A43" s="199" t="s">
        <v>411</v>
      </c>
      <c r="F43" s="199"/>
      <c r="L43" s="394"/>
      <c r="M43" s="394"/>
      <c r="N43" s="394"/>
      <c r="O43" s="394"/>
      <c r="P43" s="394"/>
    </row>
    <row r="44" spans="1:16" x14ac:dyDescent="0.2">
      <c r="A44" s="199" t="s">
        <v>517</v>
      </c>
      <c r="F44" s="199"/>
      <c r="L44" s="394"/>
      <c r="M44" s="394"/>
      <c r="N44" s="394"/>
      <c r="O44" s="394"/>
      <c r="P44" s="394"/>
    </row>
    <row r="45" spans="1:16" x14ac:dyDescent="0.2">
      <c r="A45" s="601" t="s">
        <v>398</v>
      </c>
      <c r="F45" s="210"/>
      <c r="L45" s="394"/>
      <c r="M45" s="394"/>
      <c r="N45" s="394"/>
      <c r="O45" s="394"/>
      <c r="P45" s="394"/>
    </row>
    <row r="46" spans="1:16" x14ac:dyDescent="0.2">
      <c r="A46" s="678"/>
      <c r="B46" s="678"/>
      <c r="C46" s="678"/>
      <c r="D46" s="678"/>
      <c r="E46" s="678"/>
      <c r="K46" s="248"/>
      <c r="L46" s="248"/>
      <c r="M46" s="248"/>
      <c r="N46" s="248"/>
      <c r="O46" s="248"/>
      <c r="P46" s="248"/>
    </row>
    <row r="47" spans="1:16" x14ac:dyDescent="0.2">
      <c r="A47" s="601"/>
      <c r="B47" s="601"/>
      <c r="C47" s="601"/>
      <c r="D47" s="601"/>
      <c r="E47" s="601"/>
      <c r="F47" s="210"/>
      <c r="G47" s="210"/>
      <c r="H47" s="210"/>
      <c r="I47" s="248"/>
      <c r="J47" s="248"/>
      <c r="K47" s="248"/>
      <c r="L47" s="248"/>
      <c r="M47" s="248"/>
      <c r="N47" s="248"/>
      <c r="O47" s="248"/>
      <c r="P47" s="248"/>
    </row>
    <row r="48" spans="1:16" x14ac:dyDescent="0.2">
      <c r="B48" s="204"/>
      <c r="C48" s="197"/>
      <c r="D48" s="209"/>
      <c r="E48" s="210"/>
      <c r="F48" s="210"/>
      <c r="G48" s="210"/>
      <c r="H48" s="210"/>
      <c r="I48" s="248"/>
      <c r="J48" s="248"/>
      <c r="K48" s="248"/>
      <c r="L48" s="248"/>
      <c r="M48" s="248"/>
      <c r="N48" s="248"/>
      <c r="O48" s="248"/>
      <c r="P48" s="248"/>
    </row>
    <row r="49" spans="2:16" x14ac:dyDescent="0.2">
      <c r="B49" s="248"/>
      <c r="C49" s="248"/>
      <c r="D49" s="248"/>
      <c r="E49" s="248"/>
      <c r="F49" s="248"/>
      <c r="G49" s="248"/>
      <c r="H49" s="248"/>
      <c r="I49" s="248"/>
      <c r="J49" s="248"/>
      <c r="K49" s="248"/>
      <c r="L49" s="248"/>
      <c r="M49" s="248"/>
      <c r="N49" s="248"/>
      <c r="O49" s="248"/>
      <c r="P49" s="248"/>
    </row>
    <row r="50" spans="2:16" x14ac:dyDescent="0.2">
      <c r="B50" s="248"/>
      <c r="C50" s="248"/>
      <c r="D50" s="248"/>
      <c r="E50" s="248"/>
      <c r="F50" s="248"/>
      <c r="G50" s="248"/>
      <c r="H50" s="248"/>
      <c r="I50" s="248"/>
      <c r="J50" s="248"/>
      <c r="K50" s="248"/>
      <c r="L50" s="248"/>
      <c r="M50" s="248"/>
      <c r="N50" s="248"/>
      <c r="O50" s="248"/>
      <c r="P50" s="248"/>
    </row>
    <row r="51" spans="2:16" x14ac:dyDescent="0.2">
      <c r="B51" s="248"/>
      <c r="C51" s="248"/>
      <c r="D51" s="248"/>
      <c r="E51" s="248"/>
      <c r="F51" s="248"/>
      <c r="G51" s="248"/>
      <c r="H51" s="248"/>
      <c r="I51" s="248"/>
      <c r="J51" s="248"/>
      <c r="K51" s="248"/>
      <c r="L51" s="248"/>
      <c r="M51" s="248"/>
      <c r="N51" s="248"/>
      <c r="O51" s="248"/>
      <c r="P51" s="248"/>
    </row>
  </sheetData>
  <sheetProtection sheet="1" objects="1" scenarios="1"/>
  <sortState ref="A32:A36">
    <sortCondition descending="1" ref="A32"/>
  </sortState>
  <mergeCells count="8">
    <mergeCell ref="A42:E42"/>
    <mergeCell ref="A46:E46"/>
    <mergeCell ref="A41:F41"/>
    <mergeCell ref="A1:K1"/>
    <mergeCell ref="J6:O6"/>
    <mergeCell ref="B5:G5"/>
    <mergeCell ref="J5:O5"/>
    <mergeCell ref="B6:G6"/>
  </mergeCells>
  <pageMargins left="0.31496062992125984" right="0.27559055118110237" top="0.51181102362204722" bottom="0.51181102362204722" header="0.51181102362204722" footer="0.51181102362204722"/>
  <pageSetup paperSize="9" scale="80" fitToWidth="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O51"/>
  <sheetViews>
    <sheetView showGridLines="0" zoomScaleNormal="100" workbookViewId="0">
      <selection sqref="A1:J1"/>
    </sheetView>
  </sheetViews>
  <sheetFormatPr defaultRowHeight="11.25" x14ac:dyDescent="0.2"/>
  <cols>
    <col min="1" max="1" width="35.7109375" style="3" customWidth="1"/>
    <col min="2" max="2" width="11.7109375" style="3" customWidth="1"/>
    <col min="3" max="3" width="11.7109375" style="9" customWidth="1"/>
    <col min="4" max="4" width="11.7109375" style="104" customWidth="1"/>
    <col min="5" max="6" width="11.7109375" style="28" customWidth="1"/>
    <col min="7" max="8" width="1.7109375" style="28" customWidth="1"/>
    <col min="9" max="14" width="11.7109375" style="28" customWidth="1"/>
    <col min="15" max="15" width="9.140625" style="3"/>
    <col min="16" max="16" width="0.5703125" style="3" customWidth="1"/>
    <col min="17" max="16384" width="9.140625" style="3"/>
  </cols>
  <sheetData>
    <row r="1" spans="1:15" ht="14.25" customHeight="1" x14ac:dyDescent="0.2">
      <c r="A1" s="756" t="s">
        <v>404</v>
      </c>
      <c r="B1" s="756"/>
      <c r="C1" s="756"/>
      <c r="D1" s="756"/>
      <c r="E1" s="756"/>
      <c r="F1" s="756"/>
      <c r="G1" s="756"/>
      <c r="H1" s="756"/>
      <c r="I1" s="756"/>
      <c r="J1" s="756"/>
      <c r="K1" s="504"/>
      <c r="L1" s="504"/>
      <c r="M1" s="504"/>
      <c r="N1" s="504"/>
      <c r="O1" s="35"/>
    </row>
    <row r="2" spans="1:15" ht="12.75" customHeight="1" x14ac:dyDescent="0.2">
      <c r="A2" s="632" t="s">
        <v>347</v>
      </c>
      <c r="B2" s="630"/>
      <c r="C2" s="630"/>
      <c r="D2" s="203"/>
      <c r="E2" s="666"/>
      <c r="F2" s="666"/>
      <c r="G2" s="666"/>
      <c r="H2" s="666"/>
      <c r="I2" s="666"/>
      <c r="J2" s="666"/>
      <c r="K2" s="210"/>
      <c r="L2" s="210"/>
      <c r="M2" s="210"/>
      <c r="N2" s="210"/>
      <c r="O2" s="97"/>
    </row>
    <row r="3" spans="1:15" ht="12.75" customHeight="1" x14ac:dyDescent="0.2">
      <c r="A3" s="196" t="s">
        <v>0</v>
      </c>
      <c r="B3" s="196"/>
      <c r="C3" s="667"/>
      <c r="D3" s="203"/>
      <c r="E3" s="666"/>
      <c r="F3" s="666"/>
      <c r="G3" s="666"/>
      <c r="H3" s="666"/>
      <c r="I3" s="666"/>
      <c r="J3" s="666"/>
      <c r="K3" s="210"/>
      <c r="L3" s="210"/>
      <c r="M3" s="210"/>
      <c r="N3" s="210"/>
      <c r="O3" s="97"/>
    </row>
    <row r="4" spans="1:15" s="111" customFormat="1" ht="11.25" customHeight="1" x14ac:dyDescent="0.2">
      <c r="A4" s="105"/>
      <c r="B4" s="105"/>
      <c r="C4" s="391"/>
      <c r="D4" s="392"/>
      <c r="E4" s="234"/>
      <c r="F4" s="234"/>
      <c r="G4" s="234"/>
      <c r="H4" s="234"/>
      <c r="I4" s="234"/>
      <c r="J4" s="234"/>
      <c r="K4" s="234"/>
      <c r="L4" s="234"/>
      <c r="M4" s="234"/>
      <c r="N4" s="234"/>
    </row>
    <row r="5" spans="1:15" x14ac:dyDescent="0.2">
      <c r="A5" s="665"/>
      <c r="B5" s="758" t="s">
        <v>457</v>
      </c>
      <c r="C5" s="758"/>
      <c r="D5" s="758"/>
      <c r="E5" s="758"/>
      <c r="F5" s="758"/>
      <c r="G5" s="664"/>
      <c r="H5" s="664"/>
      <c r="I5" s="759" t="s">
        <v>508</v>
      </c>
      <c r="J5" s="759"/>
      <c r="K5" s="759"/>
      <c r="L5" s="759"/>
      <c r="M5" s="759"/>
      <c r="N5" s="209"/>
    </row>
    <row r="6" spans="1:15" x14ac:dyDescent="0.2">
      <c r="A6" s="205"/>
      <c r="B6" s="757" t="s">
        <v>448</v>
      </c>
      <c r="C6" s="757"/>
      <c r="D6" s="757"/>
      <c r="E6" s="757"/>
      <c r="F6" s="757"/>
      <c r="G6" s="610"/>
      <c r="H6" s="610"/>
      <c r="I6" s="757" t="s">
        <v>448</v>
      </c>
      <c r="J6" s="757"/>
      <c r="K6" s="757"/>
      <c r="L6" s="757"/>
      <c r="M6" s="757"/>
      <c r="N6" s="516"/>
    </row>
    <row r="7" spans="1:15" ht="33.75" x14ac:dyDescent="0.2">
      <c r="A7" s="343"/>
      <c r="B7" s="608" t="s">
        <v>298</v>
      </c>
      <c r="C7" s="608" t="s">
        <v>299</v>
      </c>
      <c r="D7" s="608" t="s">
        <v>300</v>
      </c>
      <c r="E7" s="608" t="s">
        <v>301</v>
      </c>
      <c r="F7" s="608" t="s">
        <v>545</v>
      </c>
      <c r="G7" s="520"/>
      <c r="H7" s="609"/>
      <c r="I7" s="608" t="s">
        <v>298</v>
      </c>
      <c r="J7" s="608" t="s">
        <v>299</v>
      </c>
      <c r="K7" s="608" t="s">
        <v>300</v>
      </c>
      <c r="L7" s="608" t="s">
        <v>301</v>
      </c>
      <c r="M7" s="608" t="s">
        <v>545</v>
      </c>
      <c r="N7" s="517"/>
    </row>
    <row r="8" spans="1:15" x14ac:dyDescent="0.2">
      <c r="B8" s="298"/>
      <c r="C8" s="298"/>
      <c r="D8" s="298"/>
      <c r="E8" s="298"/>
      <c r="F8" s="298"/>
      <c r="G8" s="521"/>
      <c r="H8" s="298"/>
      <c r="I8" s="298"/>
      <c r="J8" s="298"/>
      <c r="K8" s="298"/>
      <c r="L8" s="298"/>
      <c r="M8" s="298"/>
      <c r="N8" s="298"/>
    </row>
    <row r="9" spans="1:15" x14ac:dyDescent="0.2">
      <c r="A9" s="287" t="s">
        <v>544</v>
      </c>
      <c r="B9" s="588">
        <v>158</v>
      </c>
      <c r="C9" s="588">
        <v>365</v>
      </c>
      <c r="D9" s="588">
        <v>653</v>
      </c>
      <c r="E9" s="588">
        <v>25</v>
      </c>
      <c r="F9" s="588">
        <v>1201</v>
      </c>
      <c r="G9" s="670"/>
      <c r="H9" s="588"/>
      <c r="I9" s="588">
        <v>158</v>
      </c>
      <c r="J9" s="588">
        <v>365</v>
      </c>
      <c r="K9" s="588">
        <v>653</v>
      </c>
      <c r="L9" s="588">
        <v>25</v>
      </c>
      <c r="M9" s="588">
        <v>1201</v>
      </c>
      <c r="N9" s="248"/>
    </row>
    <row r="10" spans="1:15" x14ac:dyDescent="0.2">
      <c r="A10" s="287"/>
      <c r="B10" s="36"/>
      <c r="C10" s="36"/>
      <c r="D10" s="36"/>
      <c r="E10" s="36"/>
      <c r="F10" s="36"/>
      <c r="G10" s="670"/>
      <c r="H10" s="588"/>
      <c r="I10" s="36"/>
      <c r="J10" s="36"/>
      <c r="K10" s="36"/>
      <c r="L10" s="36"/>
      <c r="M10" s="36"/>
      <c r="N10" s="248"/>
    </row>
    <row r="11" spans="1:15" x14ac:dyDescent="0.2">
      <c r="A11" s="288" t="s">
        <v>168</v>
      </c>
      <c r="B11" s="588">
        <v>30133</v>
      </c>
      <c r="C11" s="588">
        <v>71104</v>
      </c>
      <c r="D11" s="588">
        <v>126532</v>
      </c>
      <c r="E11" s="588">
        <v>5198</v>
      </c>
      <c r="F11" s="588">
        <v>232967</v>
      </c>
      <c r="G11" s="671"/>
      <c r="H11" s="535"/>
      <c r="I11" s="588">
        <v>30133</v>
      </c>
      <c r="J11" s="588">
        <v>71104</v>
      </c>
      <c r="K11" s="588">
        <v>126532</v>
      </c>
      <c r="L11" s="588">
        <v>5198</v>
      </c>
      <c r="M11" s="588">
        <v>232967</v>
      </c>
      <c r="N11" s="292"/>
    </row>
    <row r="12" spans="1:15" x14ac:dyDescent="0.2">
      <c r="A12" s="288"/>
      <c r="B12" s="535"/>
      <c r="C12" s="535"/>
      <c r="D12" s="535"/>
      <c r="E12" s="535"/>
      <c r="F12" s="535"/>
      <c r="G12" s="671"/>
      <c r="H12" s="535"/>
      <c r="I12" s="535"/>
      <c r="J12" s="535"/>
      <c r="K12" s="535"/>
      <c r="L12" s="535"/>
      <c r="M12" s="535"/>
      <c r="N12" s="292"/>
    </row>
    <row r="13" spans="1:15" x14ac:dyDescent="0.2">
      <c r="A13" s="289" t="s">
        <v>432</v>
      </c>
      <c r="B13" s="468">
        <v>98.2</v>
      </c>
      <c r="C13" s="468">
        <v>98.4</v>
      </c>
      <c r="D13" s="468">
        <v>98.9</v>
      </c>
      <c r="E13" s="468">
        <v>99.3</v>
      </c>
      <c r="F13" s="468">
        <v>98.7</v>
      </c>
      <c r="G13" s="466"/>
      <c r="H13" s="468"/>
      <c r="I13" s="468">
        <v>96.3</v>
      </c>
      <c r="J13" s="468">
        <v>96.6</v>
      </c>
      <c r="K13" s="468">
        <v>97.5</v>
      </c>
      <c r="L13" s="468">
        <v>98.5</v>
      </c>
      <c r="M13" s="468">
        <v>97.1</v>
      </c>
      <c r="N13" s="291"/>
    </row>
    <row r="14" spans="1:15" x14ac:dyDescent="0.2">
      <c r="A14" s="289"/>
      <c r="B14" s="36"/>
      <c r="C14" s="36"/>
      <c r="D14" s="36"/>
      <c r="E14" s="36"/>
      <c r="F14" s="36"/>
      <c r="G14" s="672"/>
      <c r="H14" s="11"/>
      <c r="I14" s="11"/>
      <c r="J14" s="11"/>
      <c r="K14" s="11"/>
      <c r="L14" s="11"/>
      <c r="M14" s="11"/>
    </row>
    <row r="15" spans="1:15" x14ac:dyDescent="0.2">
      <c r="A15" s="285" t="s">
        <v>52</v>
      </c>
      <c r="B15" s="11"/>
      <c r="C15" s="11"/>
      <c r="D15" s="11"/>
      <c r="E15" s="11"/>
      <c r="F15" s="11"/>
      <c r="G15" s="672"/>
      <c r="H15" s="11"/>
      <c r="I15" s="11"/>
      <c r="J15" s="11"/>
      <c r="K15" s="11"/>
      <c r="L15" s="11"/>
      <c r="M15" s="11"/>
    </row>
    <row r="16" spans="1:15" x14ac:dyDescent="0.2">
      <c r="A16" s="296" t="s">
        <v>54</v>
      </c>
      <c r="B16" s="468">
        <v>79.5</v>
      </c>
      <c r="C16" s="468">
        <v>81.3</v>
      </c>
      <c r="D16" s="468">
        <v>84</v>
      </c>
      <c r="E16" s="468">
        <v>86.5</v>
      </c>
      <c r="F16" s="468">
        <v>82.7</v>
      </c>
      <c r="G16" s="466"/>
      <c r="H16" s="468"/>
      <c r="I16" s="468">
        <v>67.099999999999994</v>
      </c>
      <c r="J16" s="468">
        <v>70.3</v>
      </c>
      <c r="K16" s="468">
        <v>74.599999999999994</v>
      </c>
      <c r="L16" s="468">
        <v>78.599999999999994</v>
      </c>
      <c r="M16" s="468">
        <v>72.400000000000006</v>
      </c>
      <c r="N16" s="291"/>
    </row>
    <row r="17" spans="1:14" x14ac:dyDescent="0.2">
      <c r="A17" s="297" t="s">
        <v>344</v>
      </c>
      <c r="B17" s="468">
        <v>60.2</v>
      </c>
      <c r="C17" s="468">
        <v>64.2</v>
      </c>
      <c r="D17" s="468">
        <v>69.3</v>
      </c>
      <c r="E17" s="468">
        <v>74.2</v>
      </c>
      <c r="F17" s="468">
        <v>66.7</v>
      </c>
      <c r="G17" s="466"/>
      <c r="H17" s="468"/>
      <c r="I17" s="468">
        <v>56.4</v>
      </c>
      <c r="J17" s="468">
        <v>60.7</v>
      </c>
      <c r="K17" s="468">
        <v>65.599999999999994</v>
      </c>
      <c r="L17" s="468">
        <v>71</v>
      </c>
      <c r="M17" s="468">
        <v>63</v>
      </c>
      <c r="N17" s="291"/>
    </row>
    <row r="18" spans="1:14" x14ac:dyDescent="0.2">
      <c r="A18" s="296" t="s">
        <v>56</v>
      </c>
      <c r="B18" s="468">
        <v>97.3</v>
      </c>
      <c r="C18" s="468">
        <v>97.7</v>
      </c>
      <c r="D18" s="468">
        <v>98.3</v>
      </c>
      <c r="E18" s="468">
        <v>98.9</v>
      </c>
      <c r="F18" s="468">
        <v>98</v>
      </c>
      <c r="G18" s="466"/>
      <c r="H18" s="468"/>
      <c r="I18" s="468">
        <v>95</v>
      </c>
      <c r="J18" s="468">
        <v>95.6</v>
      </c>
      <c r="K18" s="468">
        <v>96.7</v>
      </c>
      <c r="L18" s="468">
        <v>98</v>
      </c>
      <c r="M18" s="468">
        <v>96.2</v>
      </c>
      <c r="N18" s="291"/>
    </row>
    <row r="19" spans="1:14" x14ac:dyDescent="0.2">
      <c r="A19" s="297" t="s">
        <v>345</v>
      </c>
      <c r="B19" s="468">
        <v>94.4</v>
      </c>
      <c r="C19" s="468">
        <v>95.1</v>
      </c>
      <c r="D19" s="468">
        <v>96.5</v>
      </c>
      <c r="E19" s="468">
        <v>97.5</v>
      </c>
      <c r="F19" s="468">
        <v>95.8</v>
      </c>
      <c r="G19" s="466"/>
      <c r="H19" s="468"/>
      <c r="I19" s="468">
        <v>91.7</v>
      </c>
      <c r="J19" s="468">
        <v>93.5</v>
      </c>
      <c r="K19" s="468">
        <v>95</v>
      </c>
      <c r="L19" s="468">
        <v>96.9</v>
      </c>
      <c r="M19" s="468">
        <v>94.2</v>
      </c>
      <c r="N19" s="291"/>
    </row>
    <row r="20" spans="1:14" x14ac:dyDescent="0.2">
      <c r="A20" s="297"/>
      <c r="B20" s="36"/>
      <c r="C20" s="36"/>
      <c r="D20" s="36"/>
      <c r="E20" s="36"/>
      <c r="F20" s="36"/>
      <c r="G20" s="672"/>
      <c r="H20" s="11"/>
      <c r="I20" s="11"/>
      <c r="J20" s="11"/>
      <c r="K20" s="11"/>
      <c r="L20" s="11"/>
      <c r="M20" s="11"/>
    </row>
    <row r="21" spans="1:14" x14ac:dyDescent="0.2">
      <c r="A21" s="284" t="s">
        <v>433</v>
      </c>
      <c r="B21" s="468">
        <v>99.8</v>
      </c>
      <c r="C21" s="468">
        <v>99.8</v>
      </c>
      <c r="D21" s="468">
        <v>99.9</v>
      </c>
      <c r="E21" s="468">
        <v>99.9</v>
      </c>
      <c r="F21" s="468">
        <v>99.8</v>
      </c>
      <c r="G21" s="466"/>
      <c r="H21" s="468"/>
      <c r="I21" s="468">
        <v>99.5</v>
      </c>
      <c r="J21" s="468">
        <v>99.7</v>
      </c>
      <c r="K21" s="468">
        <v>99.8</v>
      </c>
      <c r="L21" s="468">
        <v>99.8</v>
      </c>
      <c r="M21" s="468">
        <v>99.7</v>
      </c>
      <c r="N21" s="291"/>
    </row>
    <row r="22" spans="1:14" x14ac:dyDescent="0.2">
      <c r="A22" s="284"/>
      <c r="B22" s="36"/>
      <c r="C22" s="36"/>
      <c r="D22" s="36"/>
      <c r="E22" s="36"/>
      <c r="F22" s="36"/>
      <c r="G22" s="672"/>
      <c r="H22" s="11"/>
      <c r="I22" s="11"/>
      <c r="J22" s="11"/>
      <c r="K22" s="11"/>
      <c r="L22" s="11"/>
      <c r="M22" s="11"/>
    </row>
    <row r="23" spans="1:14" x14ac:dyDescent="0.2">
      <c r="A23" s="285" t="s">
        <v>52</v>
      </c>
      <c r="B23" s="36"/>
      <c r="C23" s="36"/>
      <c r="D23" s="36"/>
      <c r="E23" s="36"/>
      <c r="F23" s="36"/>
      <c r="G23" s="466"/>
      <c r="H23" s="468"/>
      <c r="I23" s="11"/>
      <c r="J23" s="11"/>
      <c r="K23" s="11"/>
      <c r="L23" s="11"/>
      <c r="M23" s="11"/>
      <c r="N23" s="291"/>
    </row>
    <row r="24" spans="1:14" x14ac:dyDescent="0.2">
      <c r="A24" s="296" t="s">
        <v>58</v>
      </c>
      <c r="B24" s="468">
        <v>96.9</v>
      </c>
      <c r="C24" s="468">
        <v>96.9</v>
      </c>
      <c r="D24" s="468">
        <v>97.6</v>
      </c>
      <c r="E24" s="468">
        <v>97.4</v>
      </c>
      <c r="F24" s="468">
        <v>97.3</v>
      </c>
      <c r="G24" s="466"/>
      <c r="H24" s="468"/>
      <c r="I24" s="468">
        <v>95.5</v>
      </c>
      <c r="J24" s="468">
        <v>95.7</v>
      </c>
      <c r="K24" s="468">
        <v>96.6</v>
      </c>
      <c r="L24" s="468">
        <v>97.1</v>
      </c>
      <c r="M24" s="468">
        <v>96.2</v>
      </c>
      <c r="N24" s="291"/>
    </row>
    <row r="25" spans="1:14" x14ac:dyDescent="0.2">
      <c r="A25" s="296" t="s">
        <v>434</v>
      </c>
      <c r="B25" s="468">
        <v>99.7</v>
      </c>
      <c r="C25" s="468">
        <v>99.8</v>
      </c>
      <c r="D25" s="468">
        <v>99.8</v>
      </c>
      <c r="E25" s="468">
        <v>99.9</v>
      </c>
      <c r="F25" s="468">
        <v>99.8</v>
      </c>
      <c r="G25" s="466"/>
      <c r="H25" s="468"/>
      <c r="I25" s="468">
        <v>99.3</v>
      </c>
      <c r="J25" s="468">
        <v>99.5</v>
      </c>
      <c r="K25" s="468">
        <v>99.6</v>
      </c>
      <c r="L25" s="468">
        <v>99.7</v>
      </c>
      <c r="M25" s="468">
        <v>99.5</v>
      </c>
      <c r="N25" s="291"/>
    </row>
    <row r="26" spans="1:14" x14ac:dyDescent="0.2">
      <c r="A26" s="296"/>
      <c r="B26" s="36"/>
      <c r="C26" s="36"/>
      <c r="D26" s="36"/>
      <c r="E26" s="36"/>
      <c r="F26" s="36"/>
      <c r="G26" s="672"/>
      <c r="H26" s="11"/>
      <c r="I26" s="11"/>
      <c r="J26" s="11"/>
      <c r="K26" s="11"/>
      <c r="L26" s="11"/>
      <c r="M26" s="11"/>
    </row>
    <row r="27" spans="1:14" x14ac:dyDescent="0.2">
      <c r="A27" s="286" t="s">
        <v>53</v>
      </c>
      <c r="B27" s="36"/>
      <c r="C27" s="36"/>
      <c r="D27" s="36"/>
      <c r="E27" s="36"/>
      <c r="F27" s="36"/>
      <c r="G27" s="466"/>
      <c r="H27" s="468"/>
      <c r="I27" s="11"/>
      <c r="J27" s="11"/>
      <c r="K27" s="11"/>
      <c r="L27" s="11"/>
      <c r="M27" s="11"/>
      <c r="N27" s="291"/>
    </row>
    <row r="28" spans="1:14" x14ac:dyDescent="0.2">
      <c r="A28" s="180" t="s">
        <v>137</v>
      </c>
      <c r="B28" s="468">
        <v>40.799999999999997</v>
      </c>
      <c r="C28" s="468">
        <v>41.4</v>
      </c>
      <c r="D28" s="468">
        <v>48.9</v>
      </c>
      <c r="E28" s="468">
        <v>53</v>
      </c>
      <c r="F28" s="468">
        <v>45.7</v>
      </c>
      <c r="G28" s="466"/>
      <c r="H28" s="468"/>
      <c r="I28" s="468">
        <v>40.1</v>
      </c>
      <c r="J28" s="468">
        <v>41.3</v>
      </c>
      <c r="K28" s="468">
        <v>48.8</v>
      </c>
      <c r="L28" s="468">
        <v>53</v>
      </c>
      <c r="M28" s="468">
        <v>45.5</v>
      </c>
      <c r="N28" s="291"/>
    </row>
    <row r="29" spans="1:14" x14ac:dyDescent="0.2">
      <c r="A29" s="180" t="s">
        <v>138</v>
      </c>
      <c r="B29" s="468">
        <v>25.5</v>
      </c>
      <c r="C29" s="468">
        <v>26.8</v>
      </c>
      <c r="D29" s="468">
        <v>33.4</v>
      </c>
      <c r="E29" s="468">
        <v>36.9</v>
      </c>
      <c r="F29" s="468">
        <v>30.5</v>
      </c>
      <c r="G29" s="466"/>
      <c r="H29" s="468"/>
      <c r="I29" s="468">
        <v>25.1</v>
      </c>
      <c r="J29" s="468">
        <v>26.6</v>
      </c>
      <c r="K29" s="468">
        <v>33.1</v>
      </c>
      <c r="L29" s="468">
        <v>36.9</v>
      </c>
      <c r="M29" s="468">
        <v>30.1</v>
      </c>
      <c r="N29" s="291"/>
    </row>
    <row r="30" spans="1:14" x14ac:dyDescent="0.2">
      <c r="A30" s="180"/>
      <c r="B30" s="468"/>
      <c r="C30" s="468"/>
      <c r="D30" s="468"/>
      <c r="E30" s="468"/>
      <c r="F30" s="468"/>
      <c r="G30" s="466"/>
      <c r="H30" s="468"/>
      <c r="I30" s="468"/>
      <c r="J30" s="468"/>
      <c r="K30" s="468"/>
      <c r="L30" s="468"/>
      <c r="M30" s="468"/>
      <c r="N30" s="291"/>
    </row>
    <row r="31" spans="1:14" ht="22.5" x14ac:dyDescent="0.2">
      <c r="A31" s="155" t="s">
        <v>303</v>
      </c>
      <c r="B31" s="588"/>
      <c r="C31" s="588"/>
      <c r="D31" s="588"/>
      <c r="E31" s="588"/>
      <c r="F31" s="588"/>
      <c r="G31" s="670"/>
      <c r="H31" s="588"/>
      <c r="I31" s="588"/>
      <c r="J31" s="588"/>
      <c r="K31" s="588"/>
      <c r="L31" s="588"/>
      <c r="M31" s="588"/>
      <c r="N31" s="248"/>
    </row>
    <row r="32" spans="1:14" x14ac:dyDescent="0.2">
      <c r="A32" s="155" t="s">
        <v>35</v>
      </c>
      <c r="B32" s="588"/>
      <c r="C32" s="588"/>
      <c r="D32" s="588"/>
      <c r="E32" s="588"/>
      <c r="F32" s="588"/>
      <c r="G32" s="670"/>
      <c r="H32" s="588"/>
      <c r="I32" s="588"/>
      <c r="J32" s="588"/>
      <c r="K32" s="588"/>
      <c r="L32" s="588"/>
      <c r="M32" s="588"/>
      <c r="N32" s="248"/>
    </row>
    <row r="33" spans="1:14" x14ac:dyDescent="0.2">
      <c r="A33" s="294" t="s">
        <v>33</v>
      </c>
      <c r="B33" s="588">
        <v>29298</v>
      </c>
      <c r="C33" s="588">
        <v>69528</v>
      </c>
      <c r="D33" s="588">
        <v>124037</v>
      </c>
      <c r="E33" s="588">
        <v>5134</v>
      </c>
      <c r="F33" s="588">
        <v>227997</v>
      </c>
      <c r="G33" s="671"/>
      <c r="H33" s="535"/>
      <c r="I33" s="588">
        <v>29296</v>
      </c>
      <c r="J33" s="588">
        <v>69506</v>
      </c>
      <c r="K33" s="588">
        <v>124021</v>
      </c>
      <c r="L33" s="588">
        <v>5133</v>
      </c>
      <c r="M33" s="588">
        <v>227956</v>
      </c>
      <c r="N33" s="292"/>
    </row>
    <row r="34" spans="1:14" x14ac:dyDescent="0.2">
      <c r="A34" s="295" t="s">
        <v>34</v>
      </c>
      <c r="B34" s="588">
        <v>72.599999999999994</v>
      </c>
      <c r="C34" s="588">
        <v>75.8</v>
      </c>
      <c r="D34" s="588">
        <v>79.2</v>
      </c>
      <c r="E34" s="588">
        <v>82.8</v>
      </c>
      <c r="F34" s="588">
        <v>77.400000000000006</v>
      </c>
      <c r="G34" s="466"/>
      <c r="H34" s="468"/>
      <c r="I34" s="588">
        <v>69.8</v>
      </c>
      <c r="J34" s="588">
        <v>73.8</v>
      </c>
      <c r="K34" s="588">
        <v>76.8</v>
      </c>
      <c r="L34" s="588">
        <v>80.3</v>
      </c>
      <c r="M34" s="588">
        <v>75.099999999999994</v>
      </c>
      <c r="N34" s="291"/>
    </row>
    <row r="35" spans="1:14" x14ac:dyDescent="0.2">
      <c r="A35" s="295"/>
      <c r="B35" s="468"/>
      <c r="C35" s="468"/>
      <c r="D35" s="468"/>
      <c r="E35" s="468"/>
      <c r="F35" s="468"/>
      <c r="G35" s="466"/>
      <c r="H35" s="468"/>
      <c r="I35" s="11"/>
      <c r="J35" s="11"/>
      <c r="K35" s="11"/>
      <c r="L35" s="11"/>
      <c r="M35" s="11"/>
      <c r="N35" s="291"/>
    </row>
    <row r="36" spans="1:14" x14ac:dyDescent="0.2">
      <c r="A36" s="290" t="s">
        <v>36</v>
      </c>
      <c r="B36" s="588"/>
      <c r="C36" s="588"/>
      <c r="D36" s="588"/>
      <c r="E36" s="588"/>
      <c r="F36" s="588"/>
      <c r="G36" s="670"/>
      <c r="H36" s="588"/>
      <c r="I36" s="588"/>
      <c r="J36" s="588"/>
      <c r="K36" s="588"/>
      <c r="L36" s="588"/>
      <c r="M36" s="588"/>
      <c r="N36" s="248"/>
    </row>
    <row r="37" spans="1:14" x14ac:dyDescent="0.2">
      <c r="A37" s="294" t="s">
        <v>33</v>
      </c>
      <c r="B37" s="588">
        <v>29414</v>
      </c>
      <c r="C37" s="588">
        <v>69677</v>
      </c>
      <c r="D37" s="588">
        <v>124326</v>
      </c>
      <c r="E37" s="588">
        <v>5137</v>
      </c>
      <c r="F37" s="588">
        <v>228554</v>
      </c>
      <c r="G37" s="671"/>
      <c r="H37" s="535"/>
      <c r="I37" s="588">
        <v>29400</v>
      </c>
      <c r="J37" s="588">
        <v>69647</v>
      </c>
      <c r="K37" s="588">
        <v>124253</v>
      </c>
      <c r="L37" s="588">
        <v>5134</v>
      </c>
      <c r="M37" s="588">
        <v>228434</v>
      </c>
      <c r="N37" s="292"/>
    </row>
    <row r="38" spans="1:14" x14ac:dyDescent="0.2">
      <c r="A38" s="295" t="s">
        <v>34</v>
      </c>
      <c r="B38" s="588">
        <v>68.7</v>
      </c>
      <c r="C38" s="588">
        <v>71.8</v>
      </c>
      <c r="D38" s="588">
        <v>76.3</v>
      </c>
      <c r="E38" s="588">
        <v>80.099999999999994</v>
      </c>
      <c r="F38" s="588">
        <v>74</v>
      </c>
      <c r="G38" s="466"/>
      <c r="H38" s="468"/>
      <c r="I38" s="588">
        <v>66.900000000000006</v>
      </c>
      <c r="J38" s="588">
        <v>69</v>
      </c>
      <c r="K38" s="588">
        <v>73.8</v>
      </c>
      <c r="L38" s="588">
        <v>77.2</v>
      </c>
      <c r="M38" s="588">
        <v>71.5</v>
      </c>
      <c r="N38" s="291"/>
    </row>
    <row r="39" spans="1:14" x14ac:dyDescent="0.2">
      <c r="A39" s="295"/>
      <c r="B39" s="248"/>
      <c r="C39" s="248"/>
      <c r="D39" s="248"/>
      <c r="E39" s="248"/>
      <c r="F39" s="248"/>
      <c r="G39" s="522"/>
      <c r="H39" s="519"/>
      <c r="I39" s="519"/>
      <c r="J39" s="519"/>
      <c r="K39" s="519"/>
      <c r="L39" s="519"/>
      <c r="M39" s="519"/>
      <c r="N39" s="248"/>
    </row>
    <row r="40" spans="1:14" x14ac:dyDescent="0.2">
      <c r="A40" s="231"/>
      <c r="B40" s="393"/>
      <c r="C40" s="393"/>
      <c r="D40" s="393"/>
      <c r="E40" s="393"/>
      <c r="F40" s="293"/>
      <c r="G40" s="518"/>
      <c r="H40" s="518"/>
      <c r="I40" s="518"/>
      <c r="J40" s="518"/>
      <c r="K40" s="518"/>
      <c r="L40" s="518"/>
      <c r="M40" s="178" t="s">
        <v>342</v>
      </c>
      <c r="N40" s="518"/>
    </row>
    <row r="41" spans="1:14" ht="10.5" customHeight="1" x14ac:dyDescent="0.2">
      <c r="A41" s="678" t="s">
        <v>403</v>
      </c>
      <c r="B41" s="678"/>
      <c r="C41" s="678"/>
      <c r="D41" s="678"/>
      <c r="E41" s="678"/>
      <c r="F41" s="346"/>
      <c r="G41" s="347"/>
      <c r="H41" s="394"/>
      <c r="I41" s="394"/>
      <c r="J41" s="394"/>
      <c r="K41" s="394"/>
      <c r="L41" s="394"/>
      <c r="M41" s="394"/>
      <c r="N41" s="394"/>
    </row>
    <row r="42" spans="1:14" ht="10.5" customHeight="1" x14ac:dyDescent="0.2">
      <c r="A42" s="678" t="s">
        <v>316</v>
      </c>
      <c r="B42" s="678"/>
      <c r="C42" s="678"/>
      <c r="D42" s="678"/>
      <c r="E42" s="678"/>
      <c r="F42" s="447"/>
      <c r="G42" s="447"/>
      <c r="H42" s="394"/>
      <c r="I42" s="394"/>
      <c r="J42" s="394"/>
      <c r="K42" s="394"/>
      <c r="L42" s="394"/>
      <c r="M42" s="394"/>
      <c r="N42" s="394"/>
    </row>
    <row r="43" spans="1:14" ht="11.25" customHeight="1" x14ac:dyDescent="0.2">
      <c r="A43" s="199" t="s">
        <v>411</v>
      </c>
      <c r="K43" s="394"/>
      <c r="L43" s="394"/>
      <c r="M43" s="394"/>
      <c r="N43" s="394"/>
    </row>
    <row r="44" spans="1:14" x14ac:dyDescent="0.2">
      <c r="A44" s="199" t="s">
        <v>517</v>
      </c>
      <c r="K44" s="394"/>
      <c r="L44" s="394"/>
      <c r="M44" s="394"/>
      <c r="N44" s="394"/>
    </row>
    <row r="45" spans="1:14" x14ac:dyDescent="0.2">
      <c r="A45" s="607" t="s">
        <v>398</v>
      </c>
      <c r="K45" s="394"/>
      <c r="L45" s="394"/>
      <c r="M45" s="394"/>
      <c r="N45" s="394"/>
    </row>
    <row r="46" spans="1:14" x14ac:dyDescent="0.2">
      <c r="A46" s="678"/>
      <c r="B46" s="678"/>
      <c r="C46" s="678"/>
      <c r="D46" s="678"/>
      <c r="E46" s="678"/>
      <c r="J46" s="248"/>
      <c r="K46" s="248"/>
      <c r="L46" s="248"/>
      <c r="M46" s="248"/>
      <c r="N46" s="248"/>
    </row>
    <row r="47" spans="1:14" x14ac:dyDescent="0.2">
      <c r="A47" s="607"/>
      <c r="B47" s="607"/>
      <c r="C47" s="607"/>
      <c r="D47" s="607"/>
      <c r="E47" s="607"/>
      <c r="F47" s="210"/>
      <c r="G47" s="210"/>
      <c r="H47" s="248"/>
      <c r="I47" s="248"/>
      <c r="J47" s="248"/>
      <c r="K47" s="248"/>
      <c r="L47" s="248"/>
      <c r="M47" s="248"/>
      <c r="N47" s="248"/>
    </row>
    <row r="48" spans="1:14" x14ac:dyDescent="0.2">
      <c r="B48" s="204"/>
      <c r="C48" s="197"/>
      <c r="D48" s="209"/>
      <c r="E48" s="210"/>
      <c r="F48" s="210"/>
      <c r="G48" s="210"/>
      <c r="H48" s="248"/>
      <c r="I48" s="248"/>
      <c r="J48" s="248"/>
      <c r="K48" s="248"/>
      <c r="L48" s="248"/>
      <c r="M48" s="248"/>
      <c r="N48" s="248"/>
    </row>
    <row r="49" spans="2:14" x14ac:dyDescent="0.2">
      <c r="B49" s="248"/>
      <c r="C49" s="248"/>
      <c r="D49" s="248"/>
      <c r="E49" s="248"/>
      <c r="F49" s="248"/>
      <c r="G49" s="248"/>
      <c r="H49" s="248"/>
      <c r="I49" s="248"/>
      <c r="J49" s="248"/>
      <c r="K49" s="248"/>
      <c r="L49" s="248"/>
      <c r="M49" s="248"/>
      <c r="N49" s="248"/>
    </row>
    <row r="50" spans="2:14" x14ac:dyDescent="0.2">
      <c r="B50" s="248"/>
      <c r="C50" s="248"/>
      <c r="D50" s="248"/>
      <c r="E50" s="248"/>
      <c r="F50" s="248"/>
      <c r="G50" s="248"/>
      <c r="H50" s="248"/>
      <c r="I50" s="248"/>
      <c r="J50" s="248"/>
      <c r="K50" s="248"/>
      <c r="L50" s="248"/>
      <c r="M50" s="248"/>
      <c r="N50" s="248"/>
    </row>
    <row r="51" spans="2:14" x14ac:dyDescent="0.2">
      <c r="B51" s="248"/>
      <c r="C51" s="248"/>
      <c r="D51" s="248"/>
      <c r="E51" s="248"/>
      <c r="F51" s="248"/>
      <c r="G51" s="248"/>
      <c r="H51" s="248"/>
      <c r="I51" s="248"/>
      <c r="J51" s="248"/>
      <c r="K51" s="248"/>
      <c r="L51" s="248"/>
      <c r="M51" s="248"/>
      <c r="N51" s="248"/>
    </row>
  </sheetData>
  <mergeCells count="8">
    <mergeCell ref="A42:E42"/>
    <mergeCell ref="A46:E46"/>
    <mergeCell ref="A1:J1"/>
    <mergeCell ref="B5:F5"/>
    <mergeCell ref="I5:M5"/>
    <mergeCell ref="B6:F6"/>
    <mergeCell ref="I6:M6"/>
    <mergeCell ref="A41:E41"/>
  </mergeCells>
  <pageMargins left="0.31496062992125984" right="0.27559055118110237" top="0.51181102362204722" bottom="0.51181102362204722" header="0.51181102362204722" footer="0.51181102362204722"/>
  <pageSetup paperSize="9" scale="80" fitToWidth="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K52"/>
  <sheetViews>
    <sheetView showGridLines="0" zoomScaleNormal="100" workbookViewId="0">
      <selection activeCell="E3" sqref="E3"/>
    </sheetView>
  </sheetViews>
  <sheetFormatPr defaultRowHeight="11.25" x14ac:dyDescent="0.2"/>
  <cols>
    <col min="1" max="1" width="42.7109375" style="204" customWidth="1"/>
    <col min="2" max="5" width="11.7109375" style="204" customWidth="1"/>
    <col min="6" max="10" width="9.140625" style="204"/>
    <col min="11" max="11" width="0" style="204" hidden="1" customWidth="1"/>
    <col min="12" max="16384" width="9.140625" style="204"/>
  </cols>
  <sheetData>
    <row r="1" spans="1:11" ht="25.5" customHeight="1" x14ac:dyDescent="0.2">
      <c r="A1" s="760" t="s">
        <v>401</v>
      </c>
      <c r="B1" s="760"/>
      <c r="C1" s="760"/>
      <c r="D1" s="760"/>
      <c r="E1" s="760"/>
    </row>
    <row r="2" spans="1:11" ht="13.5" customHeight="1" x14ac:dyDescent="0.2">
      <c r="A2" s="502" t="s">
        <v>347</v>
      </c>
      <c r="D2" s="761" t="s">
        <v>213</v>
      </c>
      <c r="E2" s="762"/>
    </row>
    <row r="3" spans="1:11" ht="13.5" customHeight="1" x14ac:dyDescent="0.2">
      <c r="A3" s="317" t="s">
        <v>0</v>
      </c>
      <c r="B3" s="205"/>
      <c r="D3" s="264" t="s">
        <v>181</v>
      </c>
      <c r="E3" s="253" t="s">
        <v>98</v>
      </c>
      <c r="K3" s="235">
        <f>IF(E3="Boys",0,IF(E3="Girls",14,28))</f>
        <v>28</v>
      </c>
    </row>
    <row r="4" spans="1:11" ht="12.75" customHeight="1" x14ac:dyDescent="0.2">
      <c r="C4" s="235"/>
      <c r="D4" s="262"/>
      <c r="E4" s="262"/>
    </row>
    <row r="5" spans="1:11" ht="33.75" customHeight="1" x14ac:dyDescent="0.2">
      <c r="A5" s="767" t="str">
        <f>IF(E3="All", "All pupils",E3)</f>
        <v>All pupils</v>
      </c>
      <c r="B5" s="765" t="s">
        <v>375</v>
      </c>
      <c r="C5" s="766" t="s">
        <v>63</v>
      </c>
      <c r="D5" s="764" t="s">
        <v>416</v>
      </c>
      <c r="E5" s="764"/>
    </row>
    <row r="6" spans="1:11" ht="33.75" customHeight="1" x14ac:dyDescent="0.2">
      <c r="A6" s="768"/>
      <c r="B6" s="764"/>
      <c r="C6" s="764"/>
      <c r="D6" s="247" t="s">
        <v>139</v>
      </c>
      <c r="E6" s="247" t="s">
        <v>138</v>
      </c>
    </row>
    <row r="7" spans="1:11" ht="11.25" customHeight="1" x14ac:dyDescent="0.2">
      <c r="A7" s="226"/>
      <c r="B7" s="224"/>
    </row>
    <row r="8" spans="1:11" ht="11.25" customHeight="1" x14ac:dyDescent="0.2">
      <c r="A8" s="199" t="s">
        <v>93</v>
      </c>
      <c r="B8" s="252">
        <f>VLOOKUP($A8,T314Percentage,$K$3+T3_4ab!M$38,0)</f>
        <v>315</v>
      </c>
      <c r="C8" s="252">
        <f>VLOOKUP($A8,T314Percentage,$K$3+T3_4ab!N$38,0)</f>
        <v>371.6</v>
      </c>
      <c r="D8" s="252">
        <f>VLOOKUP($A8,T314Percentage,$K$3+T3_4ab!O$38,0)</f>
        <v>97.2</v>
      </c>
      <c r="E8" s="252">
        <f>VLOOKUP($A8,T314Percentage,$K$3+T3_4ab!P$38,0)</f>
        <v>59.3</v>
      </c>
      <c r="G8" s="3"/>
      <c r="H8" s="3"/>
      <c r="I8" s="3"/>
      <c r="J8" s="3"/>
    </row>
    <row r="9" spans="1:11" ht="11.25" customHeight="1" x14ac:dyDescent="0.2">
      <c r="A9" s="199"/>
      <c r="B9" s="252"/>
      <c r="C9" s="252"/>
      <c r="D9" s="252"/>
      <c r="E9" s="252"/>
    </row>
    <row r="10" spans="1:11" x14ac:dyDescent="0.2">
      <c r="A10" s="223" t="s">
        <v>163</v>
      </c>
      <c r="B10" s="252">
        <f>VLOOKUP($A10,T314Percentage,$K$3+T3_4ab!M$38,0)</f>
        <v>310.39999999999998</v>
      </c>
      <c r="C10" s="252">
        <f>VLOOKUP($A10,T314Percentage,$K$3+T3_4ab!N$38,0)</f>
        <v>362.9</v>
      </c>
      <c r="D10" s="252">
        <f>VLOOKUP($A10,T314Percentage,$K$3+T3_4ab!O$38,0)</f>
        <v>97.1</v>
      </c>
      <c r="E10" s="252">
        <f>VLOOKUP($A10,T314Percentage,$K$3+T3_4ab!P$38,0)</f>
        <v>57</v>
      </c>
      <c r="G10" s="3"/>
      <c r="H10" s="3"/>
      <c r="I10" s="3"/>
      <c r="J10" s="3"/>
    </row>
    <row r="11" spans="1:11" ht="11.25" customHeight="1" x14ac:dyDescent="0.2">
      <c r="A11" s="223"/>
      <c r="B11" s="252"/>
      <c r="C11" s="252"/>
      <c r="D11" s="252"/>
      <c r="E11" s="252"/>
    </row>
    <row r="12" spans="1:11" ht="11.25" customHeight="1" x14ac:dyDescent="0.2">
      <c r="A12" s="222" t="s">
        <v>162</v>
      </c>
      <c r="B12" s="252">
        <f>VLOOKUP($A12,T314Percentage,$K$3+T3_4ab!M$38,0)</f>
        <v>318.60000000000002</v>
      </c>
      <c r="C12" s="252">
        <f>VLOOKUP($A12,T314Percentage,$K$3+T3_4ab!N$38,0)</f>
        <v>378.3</v>
      </c>
      <c r="D12" s="252">
        <f>VLOOKUP($A12,T314Percentage,$K$3+T3_4ab!O$38,0)</f>
        <v>97.3</v>
      </c>
      <c r="E12" s="252">
        <f>VLOOKUP($A12,T314Percentage,$K$3+T3_4ab!P$38,0)</f>
        <v>61</v>
      </c>
      <c r="G12" s="3"/>
      <c r="H12" s="3"/>
      <c r="I12" s="3"/>
      <c r="J12" s="3"/>
    </row>
    <row r="13" spans="1:11" ht="11.25" customHeight="1" x14ac:dyDescent="0.2">
      <c r="A13" s="221" t="s">
        <v>161</v>
      </c>
      <c r="B13" s="252">
        <f>VLOOKUP($A13,T314Percentage,$K$3+T3_4ab!M$38,0)</f>
        <v>281.89999999999998</v>
      </c>
      <c r="C13" s="252">
        <f>VLOOKUP($A13,T314Percentage,$K$3+T3_4ab!N$38,0)</f>
        <v>319.60000000000002</v>
      </c>
      <c r="D13" s="252">
        <f>VLOOKUP($A13,T314Percentage,$K$3+T3_4ab!O$38,0)</f>
        <v>96</v>
      </c>
      <c r="E13" s="252">
        <f>VLOOKUP($A13,T314Percentage,$K$3+T3_4ab!P$38,0)</f>
        <v>48.4</v>
      </c>
      <c r="G13" s="3"/>
      <c r="H13" s="3"/>
      <c r="I13" s="3"/>
      <c r="J13" s="3"/>
    </row>
    <row r="14" spans="1:11" s="219" customFormat="1" ht="11.25" customHeight="1" x14ac:dyDescent="0.2">
      <c r="A14" s="221" t="s">
        <v>160</v>
      </c>
      <c r="B14" s="252">
        <f>VLOOKUP($A14,T314Percentage,$K$3+T3_4ab!M$38,0)</f>
        <v>330</v>
      </c>
      <c r="C14" s="252">
        <f>VLOOKUP($A14,T314Percentage,$K$3+T3_4ab!N$38,0)</f>
        <v>396.7</v>
      </c>
      <c r="D14" s="252">
        <f>VLOOKUP($A14,T314Percentage,$K$3+T3_4ab!O$38,0)</f>
        <v>97.7</v>
      </c>
      <c r="E14" s="252">
        <f>VLOOKUP($A14,T314Percentage,$K$3+T3_4ab!P$38,0)</f>
        <v>65</v>
      </c>
      <c r="G14" s="3"/>
      <c r="H14" s="3"/>
      <c r="I14" s="3"/>
      <c r="J14" s="3"/>
    </row>
    <row r="15" spans="1:11" s="219" customFormat="1" ht="22.5" customHeight="1" x14ac:dyDescent="0.2">
      <c r="A15" s="220" t="s">
        <v>381</v>
      </c>
      <c r="B15" s="252">
        <f>VLOOKUP($A15,T314Percentage,$K$3+T3_4ab!M$38,0)</f>
        <v>323.89999999999998</v>
      </c>
      <c r="C15" s="252">
        <f>VLOOKUP($A15,T314Percentage,$K$3+T3_4ab!N$38,0)</f>
        <v>366.4</v>
      </c>
      <c r="D15" s="252">
        <f>VLOOKUP($A15,T314Percentage,$K$3+T3_4ab!O$38,0)</f>
        <v>98.4</v>
      </c>
      <c r="E15" s="252">
        <f>VLOOKUP($A15,T314Percentage,$K$3+T3_4ab!P$38,0)</f>
        <v>59.1</v>
      </c>
      <c r="G15" s="3"/>
      <c r="H15" s="3"/>
      <c r="I15" s="3"/>
      <c r="J15" s="3"/>
    </row>
    <row r="16" spans="1:11" s="219" customFormat="1" x14ac:dyDescent="0.2">
      <c r="A16" s="220" t="s">
        <v>382</v>
      </c>
      <c r="B16" s="252">
        <f>VLOOKUP($A16,T314Percentage,$K$3+T3_4ab!M$38,0)</f>
        <v>279.39999999999998</v>
      </c>
      <c r="C16" s="252">
        <f>VLOOKUP($A16,T314Percentage,$K$3+T3_4ab!N$38,0)</f>
        <v>314.10000000000002</v>
      </c>
      <c r="D16" s="252">
        <f>VLOOKUP($A16,T314Percentage,$K$3+T3_4ab!O$38,0)</f>
        <v>96.6</v>
      </c>
      <c r="E16" s="252">
        <f>VLOOKUP($A16,T314Percentage,$K$3+T3_4ab!P$38,0)</f>
        <v>52.8</v>
      </c>
      <c r="G16" s="3"/>
      <c r="H16" s="3"/>
      <c r="I16" s="3"/>
      <c r="J16" s="3"/>
    </row>
    <row r="17" spans="1:10" s="219" customFormat="1" x14ac:dyDescent="0.2">
      <c r="A17" s="220" t="s">
        <v>386</v>
      </c>
      <c r="B17" s="252">
        <f>VLOOKUP($A17,T314Percentage,$K$3+T3_4ab!M$38,0)</f>
        <v>199.9</v>
      </c>
      <c r="C17" s="252">
        <f>VLOOKUP($A17,T314Percentage,$K$3+T3_4ab!N$38,0)</f>
        <v>209.6</v>
      </c>
      <c r="D17" s="252">
        <f>VLOOKUP($A17,T314Percentage,$K$3+T3_4ab!O$38,0)</f>
        <v>89.1</v>
      </c>
      <c r="E17" s="252">
        <f>VLOOKUP($A17,T314Percentage,$K$3+T3_4ab!P$38,0)</f>
        <v>24.7</v>
      </c>
      <c r="G17" s="3"/>
      <c r="H17" s="3"/>
      <c r="I17" s="3"/>
      <c r="J17" s="3"/>
    </row>
    <row r="18" spans="1:10" s="219" customFormat="1" ht="11.25" customHeight="1" x14ac:dyDescent="0.2">
      <c r="A18" s="220"/>
      <c r="B18" s="252"/>
      <c r="C18" s="252"/>
      <c r="D18" s="252"/>
      <c r="E18" s="252"/>
    </row>
    <row r="19" spans="1:10" ht="11.25" customHeight="1" x14ac:dyDescent="0.2">
      <c r="A19" s="199" t="s">
        <v>95</v>
      </c>
      <c r="B19" s="252">
        <f>VLOOKUP($A19,T314Percentage,$K$3+T3_4ab!M$38,0)</f>
        <v>27.5</v>
      </c>
      <c r="C19" s="252">
        <f>VLOOKUP($A19,T314Percentage,$K$3+T3_4ab!N$38,0)</f>
        <v>27.7</v>
      </c>
      <c r="D19" s="252">
        <f>VLOOKUP($A19,T314Percentage,$K$3+T3_4ab!O$38,0)</f>
        <v>15</v>
      </c>
      <c r="E19" s="252">
        <f>VLOOKUP($A19,T314Percentage,$K$3+T3_4ab!P$38,0)</f>
        <v>0.6</v>
      </c>
      <c r="G19" s="3"/>
      <c r="H19" s="3"/>
      <c r="I19" s="3"/>
      <c r="J19" s="3"/>
    </row>
    <row r="20" spans="1:10" ht="11.25" customHeight="1" x14ac:dyDescent="0.2">
      <c r="A20" s="199"/>
      <c r="B20" s="252"/>
      <c r="C20" s="252"/>
      <c r="D20" s="252"/>
      <c r="E20" s="252"/>
    </row>
    <row r="21" spans="1:10" ht="11.25" customHeight="1" x14ac:dyDescent="0.2">
      <c r="A21" s="216" t="s">
        <v>159</v>
      </c>
      <c r="B21" s="252">
        <f>VLOOKUP($A21,T314Percentage,$K$3+T3_4ab!M$38,0)</f>
        <v>309.8</v>
      </c>
      <c r="C21" s="252">
        <f>VLOOKUP($A21,T314Percentage,$K$3+T3_4ab!N$38,0)</f>
        <v>365.3</v>
      </c>
      <c r="D21" s="252">
        <f>VLOOKUP($A21,T314Percentage,$K$3+T3_4ab!O$38,0)</f>
        <v>95.7</v>
      </c>
      <c r="E21" s="252">
        <f>VLOOKUP($A21,T314Percentage,$K$3+T3_4ab!P$38,0)</f>
        <v>58.2</v>
      </c>
      <c r="G21" s="3"/>
      <c r="H21" s="3"/>
      <c r="I21" s="3"/>
      <c r="J21" s="3"/>
    </row>
    <row r="22" spans="1:10" ht="11.25" customHeight="1" x14ac:dyDescent="0.2">
      <c r="A22" s="216"/>
      <c r="B22" s="252"/>
      <c r="C22" s="252"/>
      <c r="D22" s="252"/>
      <c r="E22" s="252"/>
    </row>
    <row r="23" spans="1:10" ht="22.5" customHeight="1" x14ac:dyDescent="0.2">
      <c r="A23" s="218" t="s">
        <v>158</v>
      </c>
      <c r="B23" s="252">
        <f>VLOOKUP($A23,T314Percentage,$K$3+T3_4ab!M$38,0)</f>
        <v>52.3</v>
      </c>
      <c r="C23" s="252">
        <f>VLOOKUP($A23,T314Percentage,$K$3+T3_4ab!N$38,0)</f>
        <v>52.5</v>
      </c>
      <c r="D23" s="252">
        <f>VLOOKUP($A23,T314Percentage,$K$3+T3_4ab!O$38,0)</f>
        <v>27.1</v>
      </c>
      <c r="E23" s="252">
        <f>VLOOKUP($A23,T314Percentage,$K$3+T3_4ab!P$38,0)</f>
        <v>2.2999999999999998</v>
      </c>
      <c r="G23" s="3"/>
      <c r="H23" s="3"/>
      <c r="I23" s="3"/>
      <c r="J23" s="3"/>
    </row>
    <row r="24" spans="1:10" ht="11.25" customHeight="1" x14ac:dyDescent="0.2">
      <c r="A24" s="218"/>
      <c r="B24" s="252"/>
      <c r="C24" s="252"/>
      <c r="D24" s="252"/>
      <c r="E24" s="252"/>
    </row>
    <row r="25" spans="1:10" ht="33.75" customHeight="1" x14ac:dyDescent="0.2">
      <c r="A25" s="217" t="s">
        <v>157</v>
      </c>
      <c r="B25" s="252">
        <f>VLOOKUP($A25,T314Percentage,$K$3+T3_4ab!M$38,0)</f>
        <v>305.60000000000002</v>
      </c>
      <c r="C25" s="252">
        <f>VLOOKUP($A25,T314Percentage,$K$3+T3_4ab!N$38,0)</f>
        <v>360.3</v>
      </c>
      <c r="D25" s="252">
        <f>VLOOKUP($A25,T314Percentage,$K$3+T3_4ab!O$38,0)</f>
        <v>94.6</v>
      </c>
      <c r="E25" s="252">
        <f>VLOOKUP($A25,T314Percentage,$K$3+T3_4ab!P$38,0)</f>
        <v>57.3</v>
      </c>
      <c r="G25" s="3"/>
      <c r="H25" s="3"/>
      <c r="I25" s="3"/>
      <c r="J25" s="3"/>
    </row>
    <row r="26" spans="1:10" ht="11.25" customHeight="1" x14ac:dyDescent="0.2">
      <c r="A26" s="217"/>
      <c r="B26" s="252"/>
      <c r="C26" s="252"/>
      <c r="D26" s="252"/>
      <c r="E26" s="252"/>
    </row>
    <row r="27" spans="1:10" ht="12" customHeight="1" x14ac:dyDescent="0.2">
      <c r="A27" s="199" t="s">
        <v>96</v>
      </c>
      <c r="B27" s="252">
        <f>VLOOKUP($A27,T314Percentage,$K$3+T3_4ab!M$38,0)</f>
        <v>55.5</v>
      </c>
      <c r="C27" s="252">
        <f>VLOOKUP($A27,T314Percentage,$K$3+T3_4ab!N$38,0)</f>
        <v>56.3</v>
      </c>
      <c r="D27" s="252">
        <f>VLOOKUP($A27,T314Percentage,$K$3+T3_4ab!O$38,0)</f>
        <v>21.1</v>
      </c>
      <c r="E27" s="252">
        <f>VLOOKUP($A27,T314Percentage,$K$3+T3_4ab!P$38,0)</f>
        <v>3</v>
      </c>
      <c r="G27" s="3"/>
      <c r="H27" s="3"/>
      <c r="I27" s="3"/>
      <c r="J27" s="3"/>
    </row>
    <row r="28" spans="1:10" ht="12" customHeight="1" x14ac:dyDescent="0.2">
      <c r="A28" s="199" t="s">
        <v>60</v>
      </c>
      <c r="B28" s="252">
        <f>VLOOKUP($A28,T314Percentage,$K$3+T3_4ab!M$38,0)</f>
        <v>263.8</v>
      </c>
      <c r="C28" s="252">
        <f>VLOOKUP($A28,T314Percentage,$K$3+T3_4ab!N$38,0)</f>
        <v>283.39999999999998</v>
      </c>
      <c r="D28" s="252">
        <f>VLOOKUP($A28,T314Percentage,$K$3+T3_4ab!O$38,0)</f>
        <v>34.9</v>
      </c>
      <c r="E28" s="252">
        <f>VLOOKUP($A28,T314Percentage,$K$3+T3_4ab!P$38,0)</f>
        <v>28.5</v>
      </c>
      <c r="G28" s="3"/>
      <c r="H28" s="3"/>
      <c r="I28" s="3"/>
      <c r="J28" s="3"/>
    </row>
    <row r="29" spans="1:10" ht="12" customHeight="1" x14ac:dyDescent="0.2">
      <c r="A29" s="199" t="s">
        <v>61</v>
      </c>
      <c r="B29" s="252">
        <f>VLOOKUP($A29,T314Percentage,$K$3+T3_4ab!M$38,0)</f>
        <v>48.2</v>
      </c>
      <c r="C29" s="252">
        <f>VLOOKUP($A29,T314Percentage,$K$3+T3_4ab!N$38,0)</f>
        <v>48.3</v>
      </c>
      <c r="D29" s="252">
        <f>VLOOKUP($A29,T314Percentage,$K$3+T3_4ab!O$38,0)</f>
        <v>20.9</v>
      </c>
      <c r="E29" s="252">
        <f>VLOOKUP($A29,T314Percentage,$K$3+T3_4ab!P$38,0)</f>
        <v>2.6</v>
      </c>
      <c r="G29" s="3"/>
      <c r="H29" s="3"/>
      <c r="I29" s="3"/>
      <c r="J29" s="3"/>
    </row>
    <row r="30" spans="1:10" ht="11.25" customHeight="1" x14ac:dyDescent="0.2">
      <c r="A30" s="199"/>
      <c r="B30" s="252"/>
      <c r="C30" s="252"/>
      <c r="D30" s="252"/>
      <c r="E30" s="252"/>
    </row>
    <row r="31" spans="1:10" ht="12" customHeight="1" x14ac:dyDescent="0.2">
      <c r="A31" s="216" t="s">
        <v>156</v>
      </c>
      <c r="B31" s="252">
        <f>VLOOKUP($A31,T314Percentage,$K$3+T3_4ab!M$38,0)</f>
        <v>251.7</v>
      </c>
      <c r="C31" s="252">
        <f>VLOOKUP($A31,T314Percentage,$K$3+T3_4ab!N$38,0)</f>
        <v>270.2</v>
      </c>
      <c r="D31" s="252">
        <f>VLOOKUP($A31,T314Percentage,$K$3+T3_4ab!O$38,0)</f>
        <v>34.1</v>
      </c>
      <c r="E31" s="252">
        <f>VLOOKUP($A31,T314Percentage,$K$3+T3_4ab!P$38,0)</f>
        <v>27</v>
      </c>
      <c r="G31" s="3"/>
      <c r="H31" s="3"/>
      <c r="I31" s="3"/>
      <c r="J31" s="3"/>
    </row>
    <row r="32" spans="1:10" ht="12" customHeight="1" x14ac:dyDescent="0.2">
      <c r="A32" s="216"/>
      <c r="B32" s="252"/>
      <c r="C32" s="252"/>
      <c r="D32" s="252"/>
      <c r="E32" s="252"/>
    </row>
    <row r="33" spans="1:10" ht="11.25" customHeight="1" x14ac:dyDescent="0.2">
      <c r="A33" s="216" t="s">
        <v>82</v>
      </c>
      <c r="B33" s="252">
        <f>VLOOKUP($A33,T314Percentage,$K$3+T3_4ab!M$38,0)</f>
        <v>32.5</v>
      </c>
      <c r="C33" s="252">
        <f>VLOOKUP($A33,T314Percentage,$K$3+T3_4ab!N$38,0)</f>
        <v>32.700000000000003</v>
      </c>
      <c r="D33" s="252">
        <f>VLOOKUP($A33,T314Percentage,$K$3+T3_4ab!O$38,0)</f>
        <v>16.3</v>
      </c>
      <c r="E33" s="252">
        <f>VLOOKUP($A33,T314Percentage,$K$3+T3_4ab!P$38,0)</f>
        <v>1.1000000000000001</v>
      </c>
      <c r="G33" s="3"/>
      <c r="H33" s="3"/>
      <c r="I33" s="3"/>
      <c r="J33" s="3"/>
    </row>
    <row r="34" spans="1:10" ht="11.25" customHeight="1" x14ac:dyDescent="0.2">
      <c r="A34" s="216"/>
      <c r="B34" s="252"/>
      <c r="C34" s="252"/>
      <c r="D34" s="252"/>
      <c r="E34" s="252"/>
    </row>
    <row r="35" spans="1:10" ht="11.25" customHeight="1" x14ac:dyDescent="0.2">
      <c r="A35" s="216" t="s">
        <v>62</v>
      </c>
      <c r="B35" s="252">
        <f>VLOOKUP($A35,T314Percentage,$K$3+T3_4ab!M$38,0)</f>
        <v>301.5</v>
      </c>
      <c r="C35" s="252">
        <f>VLOOKUP($A35,T314Percentage,$K$3+T3_4ab!N$38,0)</f>
        <v>353.1</v>
      </c>
      <c r="D35" s="252">
        <f>VLOOKUP($A35,T314Percentage,$K$3+T3_4ab!O$38,0)</f>
        <v>89.6</v>
      </c>
      <c r="E35" s="252">
        <f>VLOOKUP($A35,T314Percentage,$K$3+T3_4ab!P$38,0)</f>
        <v>54.8</v>
      </c>
      <c r="G35" s="3"/>
      <c r="H35" s="3"/>
      <c r="I35" s="3"/>
      <c r="J35" s="3"/>
    </row>
    <row r="36" spans="1:10" ht="11.25" customHeight="1" x14ac:dyDescent="0.2">
      <c r="A36" s="207"/>
      <c r="B36" s="212"/>
      <c r="C36" s="211"/>
      <c r="D36" s="211"/>
      <c r="E36" s="211"/>
    </row>
    <row r="37" spans="1:10" ht="11.25" customHeight="1" x14ac:dyDescent="0.2">
      <c r="A37" s="330"/>
      <c r="B37" s="386"/>
      <c r="C37" s="331"/>
      <c r="D37" s="331"/>
      <c r="E37" s="178" t="s">
        <v>342</v>
      </c>
    </row>
    <row r="38" spans="1:10" ht="11.25" customHeight="1" x14ac:dyDescent="0.2">
      <c r="A38" s="330" t="s">
        <v>518</v>
      </c>
      <c r="B38" s="386"/>
      <c r="C38" s="331"/>
      <c r="D38" s="331"/>
      <c r="E38" s="178"/>
    </row>
    <row r="39" spans="1:10" ht="11.25" customHeight="1" x14ac:dyDescent="0.2">
      <c r="A39" s="769" t="s">
        <v>316</v>
      </c>
      <c r="B39" s="769"/>
      <c r="C39" s="769"/>
      <c r="D39" s="769"/>
      <c r="E39" s="769"/>
    </row>
    <row r="40" spans="1:10" ht="11.25" customHeight="1" x14ac:dyDescent="0.2">
      <c r="A40" s="605" t="s">
        <v>402</v>
      </c>
      <c r="B40" s="334"/>
      <c r="C40" s="334"/>
      <c r="D40" s="334"/>
      <c r="E40" s="334"/>
    </row>
    <row r="41" spans="1:10" ht="34.5" customHeight="1" x14ac:dyDescent="0.2">
      <c r="A41" s="770" t="s">
        <v>509</v>
      </c>
      <c r="B41" s="770"/>
      <c r="C41" s="770"/>
      <c r="D41" s="770"/>
      <c r="E41" s="770"/>
    </row>
    <row r="42" spans="1:10" ht="22.5" customHeight="1" x14ac:dyDescent="0.2">
      <c r="A42" s="771" t="s">
        <v>155</v>
      </c>
      <c r="B42" s="771"/>
      <c r="C42" s="771"/>
      <c r="D42" s="771"/>
      <c r="E42" s="771"/>
    </row>
    <row r="43" spans="1:10" ht="11.25" customHeight="1" x14ac:dyDescent="0.2">
      <c r="A43" s="501" t="s">
        <v>399</v>
      </c>
      <c r="B43" s="334"/>
      <c r="C43" s="334"/>
      <c r="D43" s="334"/>
      <c r="E43" s="334"/>
    </row>
    <row r="44" spans="1:10" ht="23.25" customHeight="1" x14ac:dyDescent="0.2">
      <c r="A44" s="770" t="s">
        <v>154</v>
      </c>
      <c r="B44" s="770"/>
      <c r="C44" s="770"/>
      <c r="D44" s="770"/>
      <c r="E44" s="770"/>
    </row>
    <row r="45" spans="1:10" ht="33" customHeight="1" x14ac:dyDescent="0.2">
      <c r="A45" s="769" t="s">
        <v>510</v>
      </c>
      <c r="B45" s="769"/>
      <c r="C45" s="769"/>
      <c r="D45" s="769"/>
      <c r="E45" s="769"/>
    </row>
    <row r="46" spans="1:10" ht="11.25" customHeight="1" x14ac:dyDescent="0.2">
      <c r="A46" s="769" t="s">
        <v>153</v>
      </c>
      <c r="B46" s="769"/>
      <c r="C46" s="769"/>
      <c r="D46" s="769"/>
      <c r="E46" s="769"/>
    </row>
    <row r="47" spans="1:10" ht="12.75" customHeight="1" x14ac:dyDescent="0.2">
      <c r="A47" s="769" t="s">
        <v>428</v>
      </c>
      <c r="B47" s="769"/>
      <c r="C47" s="769"/>
      <c r="D47" s="769"/>
      <c r="E47" s="769"/>
    </row>
    <row r="48" spans="1:10" ht="7.5" customHeight="1" x14ac:dyDescent="0.2">
      <c r="A48" s="331"/>
      <c r="B48" s="334"/>
      <c r="C48" s="334"/>
      <c r="D48" s="334"/>
      <c r="E48" s="334"/>
    </row>
    <row r="49" spans="1:5" x14ac:dyDescent="0.2">
      <c r="A49" s="505" t="s">
        <v>140</v>
      </c>
      <c r="B49" s="334"/>
      <c r="C49" s="334"/>
      <c r="D49" s="334"/>
      <c r="E49" s="334"/>
    </row>
    <row r="50" spans="1:5" x14ac:dyDescent="0.2">
      <c r="B50" s="209"/>
    </row>
    <row r="51" spans="1:5" x14ac:dyDescent="0.2">
      <c r="A51" s="763"/>
      <c r="B51" s="763"/>
    </row>
    <row r="52" spans="1:5" x14ac:dyDescent="0.2">
      <c r="A52" s="763"/>
      <c r="B52" s="763"/>
    </row>
  </sheetData>
  <sheetProtection sheet="1" objects="1" scenarios="1"/>
  <mergeCells count="15">
    <mergeCell ref="A1:E1"/>
    <mergeCell ref="D2:E2"/>
    <mergeCell ref="A51:B51"/>
    <mergeCell ref="A52:B52"/>
    <mergeCell ref="D5:E5"/>
    <mergeCell ref="B5:B6"/>
    <mergeCell ref="C5:C6"/>
    <mergeCell ref="A5:A6"/>
    <mergeCell ref="A39:E39"/>
    <mergeCell ref="A41:E41"/>
    <mergeCell ref="A42:E42"/>
    <mergeCell ref="A44:E44"/>
    <mergeCell ref="A45:E45"/>
    <mergeCell ref="A46:E46"/>
    <mergeCell ref="A47:E47"/>
  </mergeCells>
  <conditionalFormatting sqref="B8:E35">
    <cfRule type="expression" dxfId="56" priority="57">
      <formula>(#REF!="Percentage")</formula>
    </cfRule>
  </conditionalFormatting>
  <dataValidations count="3">
    <dataValidation type="list" allowBlank="1" showInputMessage="1" showErrorMessage="1" sqref="E65347 WVM982851 WLQ982851 WBU982851 VRY982851 VIC982851 UYG982851 UOK982851 UEO982851 TUS982851 TKW982851 TBA982851 SRE982851 SHI982851 RXM982851 RNQ982851 RDU982851 QTY982851 QKC982851 QAG982851 PQK982851 PGO982851 OWS982851 OMW982851 ODA982851 NTE982851 NJI982851 MZM982851 MPQ982851 MFU982851 LVY982851 LMC982851 LCG982851 KSK982851 KIO982851 JYS982851 JOW982851 JFA982851 IVE982851 ILI982851 IBM982851 HRQ982851 HHU982851 GXY982851 GOC982851 GEG982851 FUK982851 FKO982851 FAS982851 EQW982851 EHA982851 DXE982851 DNI982851 DDM982851 CTQ982851 CJU982851 BZY982851 BQC982851 BGG982851 AWK982851 AMO982851 ACS982851 SW982851 JA982851 E982851 WVM917315 WLQ917315 WBU917315 VRY917315 VIC917315 UYG917315 UOK917315 UEO917315 TUS917315 TKW917315 TBA917315 SRE917315 SHI917315 RXM917315 RNQ917315 RDU917315 QTY917315 QKC917315 QAG917315 PQK917315 PGO917315 OWS917315 OMW917315 ODA917315 NTE917315 NJI917315 MZM917315 MPQ917315 MFU917315 LVY917315 LMC917315 LCG917315 KSK917315 KIO917315 JYS917315 JOW917315 JFA917315 IVE917315 ILI917315 IBM917315 HRQ917315 HHU917315 GXY917315 GOC917315 GEG917315 FUK917315 FKO917315 FAS917315 EQW917315 EHA917315 DXE917315 DNI917315 DDM917315 CTQ917315 CJU917315 BZY917315 BQC917315 BGG917315 AWK917315 AMO917315 ACS917315 SW917315 JA917315 E917315 WVM851779 WLQ851779 WBU851779 VRY851779 VIC851779 UYG851779 UOK851779 UEO851779 TUS851779 TKW851779 TBA851779 SRE851779 SHI851779 RXM851779 RNQ851779 RDU851779 QTY851779 QKC851779 QAG851779 PQK851779 PGO851779 OWS851779 OMW851779 ODA851779 NTE851779 NJI851779 MZM851779 MPQ851779 MFU851779 LVY851779 LMC851779 LCG851779 KSK851779 KIO851779 JYS851779 JOW851779 JFA851779 IVE851779 ILI851779 IBM851779 HRQ851779 HHU851779 GXY851779 GOC851779 GEG851779 FUK851779 FKO851779 FAS851779 EQW851779 EHA851779 DXE851779 DNI851779 DDM851779 CTQ851779 CJU851779 BZY851779 BQC851779 BGG851779 AWK851779 AMO851779 ACS851779 SW851779 JA851779 E851779 WVM786243 WLQ786243 WBU786243 VRY786243 VIC786243 UYG786243 UOK786243 UEO786243 TUS786243 TKW786243 TBA786243 SRE786243 SHI786243 RXM786243 RNQ786243 RDU786243 QTY786243 QKC786243 QAG786243 PQK786243 PGO786243 OWS786243 OMW786243 ODA786243 NTE786243 NJI786243 MZM786243 MPQ786243 MFU786243 LVY786243 LMC786243 LCG786243 KSK786243 KIO786243 JYS786243 JOW786243 JFA786243 IVE786243 ILI786243 IBM786243 HRQ786243 HHU786243 GXY786243 GOC786243 GEG786243 FUK786243 FKO786243 FAS786243 EQW786243 EHA786243 DXE786243 DNI786243 DDM786243 CTQ786243 CJU786243 BZY786243 BQC786243 BGG786243 AWK786243 AMO786243 ACS786243 SW786243 JA786243 E786243 WVM720707 WLQ720707 WBU720707 VRY720707 VIC720707 UYG720707 UOK720707 UEO720707 TUS720707 TKW720707 TBA720707 SRE720707 SHI720707 RXM720707 RNQ720707 RDU720707 QTY720707 QKC720707 QAG720707 PQK720707 PGO720707 OWS720707 OMW720707 ODA720707 NTE720707 NJI720707 MZM720707 MPQ720707 MFU720707 LVY720707 LMC720707 LCG720707 KSK720707 KIO720707 JYS720707 JOW720707 JFA720707 IVE720707 ILI720707 IBM720707 HRQ720707 HHU720707 GXY720707 GOC720707 GEG720707 FUK720707 FKO720707 FAS720707 EQW720707 EHA720707 DXE720707 DNI720707 DDM720707 CTQ720707 CJU720707 BZY720707 BQC720707 BGG720707 AWK720707 AMO720707 ACS720707 SW720707 JA720707 E720707 WVM655171 WLQ655171 WBU655171 VRY655171 VIC655171 UYG655171 UOK655171 UEO655171 TUS655171 TKW655171 TBA655171 SRE655171 SHI655171 RXM655171 RNQ655171 RDU655171 QTY655171 QKC655171 QAG655171 PQK655171 PGO655171 OWS655171 OMW655171 ODA655171 NTE655171 NJI655171 MZM655171 MPQ655171 MFU655171 LVY655171 LMC655171 LCG655171 KSK655171 KIO655171 JYS655171 JOW655171 JFA655171 IVE655171 ILI655171 IBM655171 HRQ655171 HHU655171 GXY655171 GOC655171 GEG655171 FUK655171 FKO655171 FAS655171 EQW655171 EHA655171 DXE655171 DNI655171 DDM655171 CTQ655171 CJU655171 BZY655171 BQC655171 BGG655171 AWK655171 AMO655171 ACS655171 SW655171 JA655171 E655171 WVM589635 WLQ589635 WBU589635 VRY589635 VIC589635 UYG589635 UOK589635 UEO589635 TUS589635 TKW589635 TBA589635 SRE589635 SHI589635 RXM589635 RNQ589635 RDU589635 QTY589635 QKC589635 QAG589635 PQK589635 PGO589635 OWS589635 OMW589635 ODA589635 NTE589635 NJI589635 MZM589635 MPQ589635 MFU589635 LVY589635 LMC589635 LCG589635 KSK589635 KIO589635 JYS589635 JOW589635 JFA589635 IVE589635 ILI589635 IBM589635 HRQ589635 HHU589635 GXY589635 GOC589635 GEG589635 FUK589635 FKO589635 FAS589635 EQW589635 EHA589635 DXE589635 DNI589635 DDM589635 CTQ589635 CJU589635 BZY589635 BQC589635 BGG589635 AWK589635 AMO589635 ACS589635 SW589635 JA589635 E589635 WVM524099 WLQ524099 WBU524099 VRY524099 VIC524099 UYG524099 UOK524099 UEO524099 TUS524099 TKW524099 TBA524099 SRE524099 SHI524099 RXM524099 RNQ524099 RDU524099 QTY524099 QKC524099 QAG524099 PQK524099 PGO524099 OWS524099 OMW524099 ODA524099 NTE524099 NJI524099 MZM524099 MPQ524099 MFU524099 LVY524099 LMC524099 LCG524099 KSK524099 KIO524099 JYS524099 JOW524099 JFA524099 IVE524099 ILI524099 IBM524099 HRQ524099 HHU524099 GXY524099 GOC524099 GEG524099 FUK524099 FKO524099 FAS524099 EQW524099 EHA524099 DXE524099 DNI524099 DDM524099 CTQ524099 CJU524099 BZY524099 BQC524099 BGG524099 AWK524099 AMO524099 ACS524099 SW524099 JA524099 E524099 WVM458563 WLQ458563 WBU458563 VRY458563 VIC458563 UYG458563 UOK458563 UEO458563 TUS458563 TKW458563 TBA458563 SRE458563 SHI458563 RXM458563 RNQ458563 RDU458563 QTY458563 QKC458563 QAG458563 PQK458563 PGO458563 OWS458563 OMW458563 ODA458563 NTE458563 NJI458563 MZM458563 MPQ458563 MFU458563 LVY458563 LMC458563 LCG458563 KSK458563 KIO458563 JYS458563 JOW458563 JFA458563 IVE458563 ILI458563 IBM458563 HRQ458563 HHU458563 GXY458563 GOC458563 GEG458563 FUK458563 FKO458563 FAS458563 EQW458563 EHA458563 DXE458563 DNI458563 DDM458563 CTQ458563 CJU458563 BZY458563 BQC458563 BGG458563 AWK458563 AMO458563 ACS458563 SW458563 JA458563 E458563 WVM393027 WLQ393027 WBU393027 VRY393027 VIC393027 UYG393027 UOK393027 UEO393027 TUS393027 TKW393027 TBA393027 SRE393027 SHI393027 RXM393027 RNQ393027 RDU393027 QTY393027 QKC393027 QAG393027 PQK393027 PGO393027 OWS393027 OMW393027 ODA393027 NTE393027 NJI393027 MZM393027 MPQ393027 MFU393027 LVY393027 LMC393027 LCG393027 KSK393027 KIO393027 JYS393027 JOW393027 JFA393027 IVE393027 ILI393027 IBM393027 HRQ393027 HHU393027 GXY393027 GOC393027 GEG393027 FUK393027 FKO393027 FAS393027 EQW393027 EHA393027 DXE393027 DNI393027 DDM393027 CTQ393027 CJU393027 BZY393027 BQC393027 BGG393027 AWK393027 AMO393027 ACS393027 SW393027 JA393027 E393027 WVM327491 WLQ327491 WBU327491 VRY327491 VIC327491 UYG327491 UOK327491 UEO327491 TUS327491 TKW327491 TBA327491 SRE327491 SHI327491 RXM327491 RNQ327491 RDU327491 QTY327491 QKC327491 QAG327491 PQK327491 PGO327491 OWS327491 OMW327491 ODA327491 NTE327491 NJI327491 MZM327491 MPQ327491 MFU327491 LVY327491 LMC327491 LCG327491 KSK327491 KIO327491 JYS327491 JOW327491 JFA327491 IVE327491 ILI327491 IBM327491 HRQ327491 HHU327491 GXY327491 GOC327491 GEG327491 FUK327491 FKO327491 FAS327491 EQW327491 EHA327491 DXE327491 DNI327491 DDM327491 CTQ327491 CJU327491 BZY327491 BQC327491 BGG327491 AWK327491 AMO327491 ACS327491 SW327491 JA327491 E327491 WVM261955 WLQ261955 WBU261955 VRY261955 VIC261955 UYG261955 UOK261955 UEO261955 TUS261955 TKW261955 TBA261955 SRE261955 SHI261955 RXM261955 RNQ261955 RDU261955 QTY261955 QKC261955 QAG261955 PQK261955 PGO261955 OWS261955 OMW261955 ODA261955 NTE261955 NJI261955 MZM261955 MPQ261955 MFU261955 LVY261955 LMC261955 LCG261955 KSK261955 KIO261955 JYS261955 JOW261955 JFA261955 IVE261955 ILI261955 IBM261955 HRQ261955 HHU261955 GXY261955 GOC261955 GEG261955 FUK261955 FKO261955 FAS261955 EQW261955 EHA261955 DXE261955 DNI261955 DDM261955 CTQ261955 CJU261955 BZY261955 BQC261955 BGG261955 AWK261955 AMO261955 ACS261955 SW261955 JA261955 E261955 WVM196419 WLQ196419 WBU196419 VRY196419 VIC196419 UYG196419 UOK196419 UEO196419 TUS196419 TKW196419 TBA196419 SRE196419 SHI196419 RXM196419 RNQ196419 RDU196419 QTY196419 QKC196419 QAG196419 PQK196419 PGO196419 OWS196419 OMW196419 ODA196419 NTE196419 NJI196419 MZM196419 MPQ196419 MFU196419 LVY196419 LMC196419 LCG196419 KSK196419 KIO196419 JYS196419 JOW196419 JFA196419 IVE196419 ILI196419 IBM196419 HRQ196419 HHU196419 GXY196419 GOC196419 GEG196419 FUK196419 FKO196419 FAS196419 EQW196419 EHA196419 DXE196419 DNI196419 DDM196419 CTQ196419 CJU196419 BZY196419 BQC196419 BGG196419 AWK196419 AMO196419 ACS196419 SW196419 JA196419 E196419 WVM130883 WLQ130883 WBU130883 VRY130883 VIC130883 UYG130883 UOK130883 UEO130883 TUS130883 TKW130883 TBA130883 SRE130883 SHI130883 RXM130883 RNQ130883 RDU130883 QTY130883 QKC130883 QAG130883 PQK130883 PGO130883 OWS130883 OMW130883 ODA130883 NTE130883 NJI130883 MZM130883 MPQ130883 MFU130883 LVY130883 LMC130883 LCG130883 KSK130883 KIO130883 JYS130883 JOW130883 JFA130883 IVE130883 ILI130883 IBM130883 HRQ130883 HHU130883 GXY130883 GOC130883 GEG130883 FUK130883 FKO130883 FAS130883 EQW130883 EHA130883 DXE130883 DNI130883 DDM130883 CTQ130883 CJU130883 BZY130883 BQC130883 BGG130883 AWK130883 AMO130883 ACS130883 SW130883 JA130883 E130883 WVM65347 WLQ65347 WBU65347 VRY65347 VIC65347 UYG65347 UOK65347 UEO65347 TUS65347 TKW65347 TBA65347 SRE65347 SHI65347 RXM65347 RNQ65347 RDU65347 QTY65347 QKC65347 QAG65347 PQK65347 PGO65347 OWS65347 OMW65347 ODA65347 NTE65347 NJI65347 MZM65347 MPQ65347 MFU65347 LVY65347 LMC65347 LCG65347 KSK65347 KIO65347 JYS65347 JOW65347 JFA65347 IVE65347 ILI65347 IBM65347 HRQ65347 HHU65347 GXY65347 GOC65347 GEG65347 FUK65347 FKO65347 FAS65347 EQW65347 EHA65347 DXE65347 DNI65347 DDM65347 CTQ65347 CJU65347 BZY65347 BQC65347 BGG65347 AWK65347 AMO65347 ACS65347 SW65347 JA65347">
      <formula1>#REF!</formula1>
    </dataValidation>
    <dataValidation type="list" allowBlank="1" showInputMessage="1" showErrorMessage="1" sqref="WVM982850 WLQ982850 WBU982850 VRY982850 VIC982850 UYG982850 UOK982850 UEO982850 TUS982850 TKW982850 TBA982850 SRE982850 SHI982850 RXM982850 RNQ982850 RDU982850 QTY982850 QKC982850 QAG982850 PQK982850 PGO982850 OWS982850 OMW982850 ODA982850 NTE982850 NJI982850 MZM982850 MPQ982850 MFU982850 LVY982850 LMC982850 LCG982850 KSK982850 KIO982850 JYS982850 JOW982850 JFA982850 IVE982850 ILI982850 IBM982850 HRQ982850 HHU982850 GXY982850 GOC982850 GEG982850 FUK982850 FKO982850 FAS982850 EQW982850 EHA982850 DXE982850 DNI982850 DDM982850 CTQ982850 CJU982850 BZY982850 BQC982850 BGG982850 AWK982850 AMO982850 ACS982850 SW982850 JA982850 E982850 WVM917314 WLQ917314 WBU917314 VRY917314 VIC917314 UYG917314 UOK917314 UEO917314 TUS917314 TKW917314 TBA917314 SRE917314 SHI917314 RXM917314 RNQ917314 RDU917314 QTY917314 QKC917314 QAG917314 PQK917314 PGO917314 OWS917314 OMW917314 ODA917314 NTE917314 NJI917314 MZM917314 MPQ917314 MFU917314 LVY917314 LMC917314 LCG917314 KSK917314 KIO917314 JYS917314 JOW917314 JFA917314 IVE917314 ILI917314 IBM917314 HRQ917314 HHU917314 GXY917314 GOC917314 GEG917314 FUK917314 FKO917314 FAS917314 EQW917314 EHA917314 DXE917314 DNI917314 DDM917314 CTQ917314 CJU917314 BZY917314 BQC917314 BGG917314 AWK917314 AMO917314 ACS917314 SW917314 JA917314 E917314 WVM851778 WLQ851778 WBU851778 VRY851778 VIC851778 UYG851778 UOK851778 UEO851778 TUS851778 TKW851778 TBA851778 SRE851778 SHI851778 RXM851778 RNQ851778 RDU851778 QTY851778 QKC851778 QAG851778 PQK851778 PGO851778 OWS851778 OMW851778 ODA851778 NTE851778 NJI851778 MZM851778 MPQ851778 MFU851778 LVY851778 LMC851778 LCG851778 KSK851778 KIO851778 JYS851778 JOW851778 JFA851778 IVE851778 ILI851778 IBM851778 HRQ851778 HHU851778 GXY851778 GOC851778 GEG851778 FUK851778 FKO851778 FAS851778 EQW851778 EHA851778 DXE851778 DNI851778 DDM851778 CTQ851778 CJU851778 BZY851778 BQC851778 BGG851778 AWK851778 AMO851778 ACS851778 SW851778 JA851778 E851778 WVM786242 WLQ786242 WBU786242 VRY786242 VIC786242 UYG786242 UOK786242 UEO786242 TUS786242 TKW786242 TBA786242 SRE786242 SHI786242 RXM786242 RNQ786242 RDU786242 QTY786242 QKC786242 QAG786242 PQK786242 PGO786242 OWS786242 OMW786242 ODA786242 NTE786242 NJI786242 MZM786242 MPQ786242 MFU786242 LVY786242 LMC786242 LCG786242 KSK786242 KIO786242 JYS786242 JOW786242 JFA786242 IVE786242 ILI786242 IBM786242 HRQ786242 HHU786242 GXY786242 GOC786242 GEG786242 FUK786242 FKO786242 FAS786242 EQW786242 EHA786242 DXE786242 DNI786242 DDM786242 CTQ786242 CJU786242 BZY786242 BQC786242 BGG786242 AWK786242 AMO786242 ACS786242 SW786242 JA786242 E786242 WVM720706 WLQ720706 WBU720706 VRY720706 VIC720706 UYG720706 UOK720706 UEO720706 TUS720706 TKW720706 TBA720706 SRE720706 SHI720706 RXM720706 RNQ720706 RDU720706 QTY720706 QKC720706 QAG720706 PQK720706 PGO720706 OWS720706 OMW720706 ODA720706 NTE720706 NJI720706 MZM720706 MPQ720706 MFU720706 LVY720706 LMC720706 LCG720706 KSK720706 KIO720706 JYS720706 JOW720706 JFA720706 IVE720706 ILI720706 IBM720706 HRQ720706 HHU720706 GXY720706 GOC720706 GEG720706 FUK720706 FKO720706 FAS720706 EQW720706 EHA720706 DXE720706 DNI720706 DDM720706 CTQ720706 CJU720706 BZY720706 BQC720706 BGG720706 AWK720706 AMO720706 ACS720706 SW720706 JA720706 E720706 WVM655170 WLQ655170 WBU655170 VRY655170 VIC655170 UYG655170 UOK655170 UEO655170 TUS655170 TKW655170 TBA655170 SRE655170 SHI655170 RXM655170 RNQ655170 RDU655170 QTY655170 QKC655170 QAG655170 PQK655170 PGO655170 OWS655170 OMW655170 ODA655170 NTE655170 NJI655170 MZM655170 MPQ655170 MFU655170 LVY655170 LMC655170 LCG655170 KSK655170 KIO655170 JYS655170 JOW655170 JFA655170 IVE655170 ILI655170 IBM655170 HRQ655170 HHU655170 GXY655170 GOC655170 GEG655170 FUK655170 FKO655170 FAS655170 EQW655170 EHA655170 DXE655170 DNI655170 DDM655170 CTQ655170 CJU655170 BZY655170 BQC655170 BGG655170 AWK655170 AMO655170 ACS655170 SW655170 JA655170 E655170 WVM589634 WLQ589634 WBU589634 VRY589634 VIC589634 UYG589634 UOK589634 UEO589634 TUS589634 TKW589634 TBA589634 SRE589634 SHI589634 RXM589634 RNQ589634 RDU589634 QTY589634 QKC589634 QAG589634 PQK589634 PGO589634 OWS589634 OMW589634 ODA589634 NTE589634 NJI589634 MZM589634 MPQ589634 MFU589634 LVY589634 LMC589634 LCG589634 KSK589634 KIO589634 JYS589634 JOW589634 JFA589634 IVE589634 ILI589634 IBM589634 HRQ589634 HHU589634 GXY589634 GOC589634 GEG589634 FUK589634 FKO589634 FAS589634 EQW589634 EHA589634 DXE589634 DNI589634 DDM589634 CTQ589634 CJU589634 BZY589634 BQC589634 BGG589634 AWK589634 AMO589634 ACS589634 SW589634 JA589634 E589634 WVM524098 WLQ524098 WBU524098 VRY524098 VIC524098 UYG524098 UOK524098 UEO524098 TUS524098 TKW524098 TBA524098 SRE524098 SHI524098 RXM524098 RNQ524098 RDU524098 QTY524098 QKC524098 QAG524098 PQK524098 PGO524098 OWS524098 OMW524098 ODA524098 NTE524098 NJI524098 MZM524098 MPQ524098 MFU524098 LVY524098 LMC524098 LCG524098 KSK524098 KIO524098 JYS524098 JOW524098 JFA524098 IVE524098 ILI524098 IBM524098 HRQ524098 HHU524098 GXY524098 GOC524098 GEG524098 FUK524098 FKO524098 FAS524098 EQW524098 EHA524098 DXE524098 DNI524098 DDM524098 CTQ524098 CJU524098 BZY524098 BQC524098 BGG524098 AWK524098 AMO524098 ACS524098 SW524098 JA524098 E524098 WVM458562 WLQ458562 WBU458562 VRY458562 VIC458562 UYG458562 UOK458562 UEO458562 TUS458562 TKW458562 TBA458562 SRE458562 SHI458562 RXM458562 RNQ458562 RDU458562 QTY458562 QKC458562 QAG458562 PQK458562 PGO458562 OWS458562 OMW458562 ODA458562 NTE458562 NJI458562 MZM458562 MPQ458562 MFU458562 LVY458562 LMC458562 LCG458562 KSK458562 KIO458562 JYS458562 JOW458562 JFA458562 IVE458562 ILI458562 IBM458562 HRQ458562 HHU458562 GXY458562 GOC458562 GEG458562 FUK458562 FKO458562 FAS458562 EQW458562 EHA458562 DXE458562 DNI458562 DDM458562 CTQ458562 CJU458562 BZY458562 BQC458562 BGG458562 AWK458562 AMO458562 ACS458562 SW458562 JA458562 E458562 WVM393026 WLQ393026 WBU393026 VRY393026 VIC393026 UYG393026 UOK393026 UEO393026 TUS393026 TKW393026 TBA393026 SRE393026 SHI393026 RXM393026 RNQ393026 RDU393026 QTY393026 QKC393026 QAG393026 PQK393026 PGO393026 OWS393026 OMW393026 ODA393026 NTE393026 NJI393026 MZM393026 MPQ393026 MFU393026 LVY393026 LMC393026 LCG393026 KSK393026 KIO393026 JYS393026 JOW393026 JFA393026 IVE393026 ILI393026 IBM393026 HRQ393026 HHU393026 GXY393026 GOC393026 GEG393026 FUK393026 FKO393026 FAS393026 EQW393026 EHA393026 DXE393026 DNI393026 DDM393026 CTQ393026 CJU393026 BZY393026 BQC393026 BGG393026 AWK393026 AMO393026 ACS393026 SW393026 JA393026 E393026 WVM327490 WLQ327490 WBU327490 VRY327490 VIC327490 UYG327490 UOK327490 UEO327490 TUS327490 TKW327490 TBA327490 SRE327490 SHI327490 RXM327490 RNQ327490 RDU327490 QTY327490 QKC327490 QAG327490 PQK327490 PGO327490 OWS327490 OMW327490 ODA327490 NTE327490 NJI327490 MZM327490 MPQ327490 MFU327490 LVY327490 LMC327490 LCG327490 KSK327490 KIO327490 JYS327490 JOW327490 JFA327490 IVE327490 ILI327490 IBM327490 HRQ327490 HHU327490 GXY327490 GOC327490 GEG327490 FUK327490 FKO327490 FAS327490 EQW327490 EHA327490 DXE327490 DNI327490 DDM327490 CTQ327490 CJU327490 BZY327490 BQC327490 BGG327490 AWK327490 AMO327490 ACS327490 SW327490 JA327490 E327490 WVM261954 WLQ261954 WBU261954 VRY261954 VIC261954 UYG261954 UOK261954 UEO261954 TUS261954 TKW261954 TBA261954 SRE261954 SHI261954 RXM261954 RNQ261954 RDU261954 QTY261954 QKC261954 QAG261954 PQK261954 PGO261954 OWS261954 OMW261954 ODA261954 NTE261954 NJI261954 MZM261954 MPQ261954 MFU261954 LVY261954 LMC261954 LCG261954 KSK261954 KIO261954 JYS261954 JOW261954 JFA261954 IVE261954 ILI261954 IBM261954 HRQ261954 HHU261954 GXY261954 GOC261954 GEG261954 FUK261954 FKO261954 FAS261954 EQW261954 EHA261954 DXE261954 DNI261954 DDM261954 CTQ261954 CJU261954 BZY261954 BQC261954 BGG261954 AWK261954 AMO261954 ACS261954 SW261954 JA261954 E261954 WVM196418 WLQ196418 WBU196418 VRY196418 VIC196418 UYG196418 UOK196418 UEO196418 TUS196418 TKW196418 TBA196418 SRE196418 SHI196418 RXM196418 RNQ196418 RDU196418 QTY196418 QKC196418 QAG196418 PQK196418 PGO196418 OWS196418 OMW196418 ODA196418 NTE196418 NJI196418 MZM196418 MPQ196418 MFU196418 LVY196418 LMC196418 LCG196418 KSK196418 KIO196418 JYS196418 JOW196418 JFA196418 IVE196418 ILI196418 IBM196418 HRQ196418 HHU196418 GXY196418 GOC196418 GEG196418 FUK196418 FKO196418 FAS196418 EQW196418 EHA196418 DXE196418 DNI196418 DDM196418 CTQ196418 CJU196418 BZY196418 BQC196418 BGG196418 AWK196418 AMO196418 ACS196418 SW196418 JA196418 E196418 WVM130882 WLQ130882 WBU130882 VRY130882 VIC130882 UYG130882 UOK130882 UEO130882 TUS130882 TKW130882 TBA130882 SRE130882 SHI130882 RXM130882 RNQ130882 RDU130882 QTY130882 QKC130882 QAG130882 PQK130882 PGO130882 OWS130882 OMW130882 ODA130882 NTE130882 NJI130882 MZM130882 MPQ130882 MFU130882 LVY130882 LMC130882 LCG130882 KSK130882 KIO130882 JYS130882 JOW130882 JFA130882 IVE130882 ILI130882 IBM130882 HRQ130882 HHU130882 GXY130882 GOC130882 GEG130882 FUK130882 FKO130882 FAS130882 EQW130882 EHA130882 DXE130882 DNI130882 DDM130882 CTQ130882 CJU130882 BZY130882 BQC130882 BGG130882 AWK130882 AMO130882 ACS130882 SW130882 JA130882 E130882 WVM65346 WLQ65346 WBU65346 VRY65346 VIC65346 UYG65346 UOK65346 UEO65346 TUS65346 TKW65346 TBA65346 SRE65346 SHI65346 RXM65346 RNQ65346 RDU65346 QTY65346 QKC65346 QAG65346 PQK65346 PGO65346 OWS65346 OMW65346 ODA65346 NTE65346 NJI65346 MZM65346 MPQ65346 MFU65346 LVY65346 LMC65346 LCG65346 KSK65346 KIO65346 JYS65346 JOW65346 JFA65346 IVE65346 ILI65346 IBM65346 HRQ65346 HHU65346 GXY65346 GOC65346 GEG65346 FUK65346 FKO65346 FAS65346 EQW65346 EHA65346 DXE65346 DNI65346 DDM65346 CTQ65346 CJU65346 BZY65346 BQC65346 BGG65346 AWK65346 AMO65346 ACS65346 SW65346 JA65346 E65346 WVM4 WLQ4 WBU4 VRY4 VIC4 UYG4 UOK4 UEO4 TUS4 TKW4 TBA4 SRE4 SHI4 RXM4 RNQ4 RDU4 QTY4 QKC4 QAG4 PQK4 PGO4 OWS4 OMW4 ODA4 NTE4 NJI4 MZM4 MPQ4 MFU4 LVY4 LMC4 LCG4 KSK4 KIO4 JYS4 JOW4 JFA4 IVE4 ILI4 IBM4 HRQ4 HHU4 GXY4 GOC4 GEG4 FUK4 FKO4 FAS4 EQW4 EHA4 DXE4 DNI4 DDM4 CTQ4 CJU4 BZY4 BQC4 BGG4 AWK4 AMO4 ACS4 SW4 JA4">
      <formula1>#REF!</formula1>
    </dataValidation>
    <dataValidation type="list" allowBlank="1" showInputMessage="1" showErrorMessage="1" sqref="E3">
      <formula1>Gender</formula1>
    </dataValidation>
  </dataValidations>
  <pageMargins left="0.74803149606299213" right="0.74803149606299213" top="0.39370078740157483" bottom="0.39370078740157483" header="0.51181102362204722" footer="0.51181102362204722"/>
  <pageSetup paperSize="9" scale="80" fitToHeight="0" orientation="portrait"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K23"/>
  <sheetViews>
    <sheetView showGridLines="0" zoomScaleNormal="100" workbookViewId="0">
      <selection activeCell="E4" sqref="E4"/>
    </sheetView>
  </sheetViews>
  <sheetFormatPr defaultRowHeight="11.25" x14ac:dyDescent="0.2"/>
  <cols>
    <col min="1" max="1" width="27.28515625" style="3" bestFit="1" customWidth="1"/>
    <col min="2" max="2" width="12" style="9" customWidth="1"/>
    <col min="3" max="3" width="12" style="104" customWidth="1"/>
    <col min="4" max="4" width="12" style="28" customWidth="1"/>
    <col min="5" max="5" width="12" style="36" customWidth="1"/>
    <col min="6" max="10" width="9.140625" style="3"/>
    <col min="11" max="11" width="0" style="3" hidden="1" customWidth="1"/>
    <col min="12" max="16384" width="9.140625" style="3"/>
  </cols>
  <sheetData>
    <row r="1" spans="1:11" ht="25.5" customHeight="1" x14ac:dyDescent="0.2">
      <c r="A1" s="760" t="s">
        <v>373</v>
      </c>
      <c r="B1" s="760"/>
      <c r="C1" s="760"/>
      <c r="D1" s="760"/>
      <c r="E1" s="760"/>
      <c r="F1" s="642"/>
      <c r="K1" s="235">
        <f>IF(E4="Boys",0,IF(E4="Girls",14,28))</f>
        <v>28</v>
      </c>
    </row>
    <row r="2" spans="1:11" ht="13.5" customHeight="1" x14ac:dyDescent="0.2">
      <c r="A2" s="776" t="s">
        <v>374</v>
      </c>
      <c r="B2" s="776"/>
      <c r="C2" s="174"/>
    </row>
    <row r="3" spans="1:11" ht="12.75" customHeight="1" x14ac:dyDescent="0.2">
      <c r="A3" s="317" t="s">
        <v>0</v>
      </c>
      <c r="B3" s="329"/>
      <c r="C3" s="204"/>
      <c r="D3" s="761" t="s">
        <v>213</v>
      </c>
      <c r="E3" s="762"/>
    </row>
    <row r="4" spans="1:11" ht="12.75" customHeight="1" x14ac:dyDescent="0.2">
      <c r="A4" s="317"/>
      <c r="B4" s="329"/>
      <c r="C4" s="204"/>
      <c r="D4" s="264" t="s">
        <v>181</v>
      </c>
      <c r="E4" s="253" t="s">
        <v>98</v>
      </c>
    </row>
    <row r="5" spans="1:11" ht="11.25" customHeight="1" x14ac:dyDescent="0.2">
      <c r="A5" s="204"/>
      <c r="C5" s="235"/>
    </row>
    <row r="6" spans="1:11" ht="37.5" customHeight="1" x14ac:dyDescent="0.2">
      <c r="A6" s="231"/>
      <c r="B6" s="765" t="s">
        <v>375</v>
      </c>
      <c r="C6" s="766" t="s">
        <v>63</v>
      </c>
      <c r="D6" s="777" t="s">
        <v>417</v>
      </c>
      <c r="E6" s="777"/>
    </row>
    <row r="7" spans="1:11" ht="33" customHeight="1" x14ac:dyDescent="0.2">
      <c r="A7" s="229"/>
      <c r="B7" s="764"/>
      <c r="C7" s="764"/>
      <c r="D7" s="247" t="s">
        <v>139</v>
      </c>
      <c r="E7" s="247" t="s">
        <v>138</v>
      </c>
    </row>
    <row r="8" spans="1:11" ht="11.25" customHeight="1" x14ac:dyDescent="0.2">
      <c r="A8" s="37"/>
      <c r="B8" s="6"/>
      <c r="C8" s="6"/>
      <c r="D8" s="3"/>
      <c r="E8" s="3"/>
    </row>
    <row r="9" spans="1:11" ht="11.25" customHeight="1" x14ac:dyDescent="0.2">
      <c r="A9" s="99" t="s">
        <v>134</v>
      </c>
      <c r="B9" s="252">
        <f>VLOOKUP('Table 4b'!$A9,T314Percentage,$K$1+T3_4ab!M$38,0)</f>
        <v>311.39999999999998</v>
      </c>
      <c r="C9" s="252">
        <f>VLOOKUP('Table 4b'!$A9,T314Percentage,$K$1+T3_4ab!N$38,0)</f>
        <v>365.2</v>
      </c>
      <c r="D9" s="252">
        <f>VLOOKUP('Table 4b'!$A9,T314Percentage,$K$1+T3_4ab!O$38,0)</f>
        <v>97.1</v>
      </c>
      <c r="E9" s="252">
        <f>VLOOKUP('Table 4b'!$A9,T314Percentage,$K$1+T3_4ab!P$38,0)</f>
        <v>57.9</v>
      </c>
      <c r="F9" s="104"/>
    </row>
    <row r="10" spans="1:11" ht="11.25" customHeight="1" x14ac:dyDescent="0.2">
      <c r="A10" s="184"/>
      <c r="B10" s="252"/>
      <c r="C10" s="252"/>
      <c r="D10" s="252"/>
      <c r="E10" s="252"/>
      <c r="F10" s="104"/>
    </row>
    <row r="11" spans="1:11" ht="11.25" customHeight="1" x14ac:dyDescent="0.2">
      <c r="A11" s="184" t="s">
        <v>59</v>
      </c>
      <c r="B11" s="252">
        <f>VLOOKUP('Table 4b'!$A11,T314Percentage,$K$1+T3_4ab!M$38,0)</f>
        <v>411.5</v>
      </c>
      <c r="C11" s="252">
        <f>VLOOKUP('Table 4b'!$A11,T314Percentage,$K$1+T3_4ab!N$38,0)</f>
        <v>539.70000000000005</v>
      </c>
      <c r="D11" s="252">
        <f>VLOOKUP('Table 4b'!$A11,T314Percentage,$K$1+T3_4ab!O$38,0)</f>
        <v>99</v>
      </c>
      <c r="E11" s="252">
        <f>VLOOKUP('Table 4b'!$A11,T314Percentage,$K$1+T3_4ab!P$38,0)</f>
        <v>96.3</v>
      </c>
      <c r="F11" s="104"/>
    </row>
    <row r="12" spans="1:11" ht="11.25" customHeight="1" x14ac:dyDescent="0.2">
      <c r="A12" s="184"/>
      <c r="B12" s="252"/>
      <c r="C12" s="252"/>
      <c r="D12" s="252"/>
      <c r="E12" s="252"/>
      <c r="F12" s="104"/>
    </row>
    <row r="13" spans="1:11" ht="11.25" customHeight="1" x14ac:dyDescent="0.2">
      <c r="A13" s="184" t="s">
        <v>130</v>
      </c>
      <c r="B13" s="252">
        <f>VLOOKUP('Table 4b'!$A13,T314Percentage,$K$1+T3_4ab!M$38,0)</f>
        <v>297.89999999999998</v>
      </c>
      <c r="C13" s="252">
        <f>VLOOKUP('Table 4b'!$A13,T314Percentage,$K$1+T3_4ab!N$38,0)</f>
        <v>342.1</v>
      </c>
      <c r="D13" s="252">
        <f>VLOOKUP('Table 4b'!$A13,T314Percentage,$K$1+T3_4ab!O$38,0)</f>
        <v>97.7</v>
      </c>
      <c r="E13" s="252">
        <f>VLOOKUP('Table 4b'!$A13,T314Percentage,$K$1+T3_4ab!P$38,0)</f>
        <v>51.8</v>
      </c>
      <c r="F13" s="115"/>
    </row>
    <row r="14" spans="1:11" ht="11.25" customHeight="1" x14ac:dyDescent="0.2">
      <c r="A14" s="184"/>
      <c r="B14" s="252"/>
      <c r="C14" s="252"/>
      <c r="D14" s="252"/>
      <c r="E14" s="252"/>
    </row>
    <row r="15" spans="1:11" ht="11.25" customHeight="1" x14ac:dyDescent="0.2">
      <c r="A15" s="184" t="s">
        <v>93</v>
      </c>
      <c r="B15" s="252">
        <f>VLOOKUP('Table 4b'!$A15,T314Percentage,$K$1+T3_4ab!M$38,0)</f>
        <v>315</v>
      </c>
      <c r="C15" s="252">
        <f>VLOOKUP('Table 4b'!$A15,T314Percentage,$K$1+T3_4ab!N$38,0)</f>
        <v>371.6</v>
      </c>
      <c r="D15" s="252">
        <f>VLOOKUP('Table 4b'!$A15,T314Percentage,$K$1+T3_4ab!O$38,0)</f>
        <v>97.2</v>
      </c>
      <c r="E15" s="252">
        <f>VLOOKUP('Table 4b'!$A15,T314Percentage,$K$1+T3_4ab!P$38,0)</f>
        <v>59.3</v>
      </c>
    </row>
    <row r="16" spans="1:11" ht="11.25" customHeight="1" x14ac:dyDescent="0.2">
      <c r="A16" s="120"/>
      <c r="B16" s="121"/>
      <c r="C16" s="122"/>
      <c r="D16" s="122"/>
      <c r="E16" s="122"/>
      <c r="F16" s="123"/>
    </row>
    <row r="17" spans="1:5" x14ac:dyDescent="0.2">
      <c r="A17" s="384"/>
      <c r="B17" s="385"/>
      <c r="C17" s="386"/>
      <c r="D17" s="386"/>
      <c r="E17" s="178" t="s">
        <v>342</v>
      </c>
    </row>
    <row r="18" spans="1:5" x14ac:dyDescent="0.2">
      <c r="A18" s="384"/>
      <c r="B18" s="385"/>
      <c r="C18" s="386"/>
      <c r="D18" s="386"/>
      <c r="E18" s="178"/>
    </row>
    <row r="19" spans="1:5" x14ac:dyDescent="0.2">
      <c r="A19" s="384" t="s">
        <v>518</v>
      </c>
      <c r="B19" s="385"/>
      <c r="C19" s="386"/>
      <c r="D19" s="386"/>
      <c r="E19" s="178"/>
    </row>
    <row r="20" spans="1:5" ht="12.75" x14ac:dyDescent="0.2">
      <c r="A20" s="773" t="s">
        <v>316</v>
      </c>
      <c r="B20" s="773"/>
      <c r="C20" s="773"/>
      <c r="D20" s="774"/>
      <c r="E20" s="774"/>
    </row>
    <row r="21" spans="1:5" ht="12.75" x14ac:dyDescent="0.2">
      <c r="A21" s="773" t="s">
        <v>376</v>
      </c>
      <c r="B21" s="773"/>
      <c r="C21" s="773"/>
      <c r="D21" s="774"/>
      <c r="E21" s="774"/>
    </row>
    <row r="22" spans="1:5" ht="44.25" customHeight="1" x14ac:dyDescent="0.2">
      <c r="A22" s="775" t="s">
        <v>509</v>
      </c>
      <c r="B22" s="775"/>
      <c r="C22" s="775"/>
      <c r="D22" s="775"/>
      <c r="E22" s="775"/>
    </row>
    <row r="23" spans="1:5" ht="13.5" customHeight="1" x14ac:dyDescent="0.2">
      <c r="A23" s="772" t="s">
        <v>429</v>
      </c>
      <c r="B23" s="772"/>
      <c r="C23" s="772"/>
      <c r="D23" s="772"/>
      <c r="E23" s="772"/>
    </row>
  </sheetData>
  <sheetProtection sheet="1" objects="1" scenarios="1"/>
  <mergeCells count="10">
    <mergeCell ref="A1:E1"/>
    <mergeCell ref="A23:E23"/>
    <mergeCell ref="A20:E20"/>
    <mergeCell ref="A21:E21"/>
    <mergeCell ref="A22:E22"/>
    <mergeCell ref="A2:B2"/>
    <mergeCell ref="B6:B7"/>
    <mergeCell ref="C6:C7"/>
    <mergeCell ref="D6:E6"/>
    <mergeCell ref="D3:E3"/>
  </mergeCells>
  <conditionalFormatting sqref="B9:E15">
    <cfRule type="expression" dxfId="55" priority="13">
      <formula>(#REF!="Percentage")</formula>
    </cfRule>
  </conditionalFormatting>
  <dataValidations count="1">
    <dataValidation type="list" allowBlank="1" showInputMessage="1" showErrorMessage="1" sqref="E4">
      <formula1>Gender</formula1>
    </dataValidation>
  </dataValidations>
  <pageMargins left="0.31496062992125984" right="0.27559055118110237" top="0.51181102362204722" bottom="0.51181102362204722" header="0.51181102362204722" footer="0.51181102362204722"/>
  <pageSetup paperSize="9" fitToWidth="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93"/>
  <sheetViews>
    <sheetView zoomScale="70" zoomScaleNormal="70" workbookViewId="0">
      <selection activeCell="C8" sqref="C8"/>
    </sheetView>
  </sheetViews>
  <sheetFormatPr defaultRowHeight="12.75" x14ac:dyDescent="0.2"/>
  <cols>
    <col min="1" max="1" width="30.42578125" bestFit="1" customWidth="1"/>
    <col min="27" max="27" width="15.7109375" customWidth="1"/>
  </cols>
  <sheetData>
    <row r="2" spans="1:25" x14ac:dyDescent="0.2">
      <c r="A2" s="495" t="s">
        <v>331</v>
      </c>
      <c r="C2" s="442"/>
      <c r="D2" s="439"/>
      <c r="H2" s="156"/>
    </row>
    <row r="4" spans="1:25" x14ac:dyDescent="0.2">
      <c r="A4" s="536" t="s">
        <v>357</v>
      </c>
      <c r="B4" s="175"/>
      <c r="C4" s="175"/>
      <c r="D4" s="175"/>
      <c r="E4" s="175"/>
      <c r="F4" s="175"/>
      <c r="G4" s="175"/>
      <c r="H4" s="175"/>
      <c r="I4" s="175"/>
      <c r="J4" s="175"/>
      <c r="K4" s="175"/>
      <c r="L4" s="175"/>
      <c r="M4" s="175"/>
      <c r="N4" s="175"/>
      <c r="O4" s="175"/>
      <c r="P4" s="175"/>
      <c r="Q4" s="175"/>
      <c r="R4" s="175"/>
      <c r="S4" s="175"/>
      <c r="T4" s="175"/>
      <c r="U4" s="175"/>
      <c r="V4" s="175"/>
      <c r="W4" s="175"/>
      <c r="X4" s="175"/>
      <c r="Y4" s="175"/>
    </row>
    <row r="5" spans="1:25" x14ac:dyDescent="0.2">
      <c r="A5">
        <v>1</v>
      </c>
      <c r="B5">
        <f>A5+1</f>
        <v>2</v>
      </c>
      <c r="C5">
        <f t="shared" ref="C5:Y5" si="0">B5+1</f>
        <v>3</v>
      </c>
      <c r="D5">
        <f t="shared" si="0"/>
        <v>4</v>
      </c>
      <c r="E5">
        <f t="shared" si="0"/>
        <v>5</v>
      </c>
      <c r="F5">
        <f t="shared" si="0"/>
        <v>6</v>
      </c>
      <c r="G5">
        <f t="shared" si="0"/>
        <v>7</v>
      </c>
      <c r="H5">
        <f t="shared" si="0"/>
        <v>8</v>
      </c>
      <c r="I5">
        <f t="shared" si="0"/>
        <v>9</v>
      </c>
      <c r="J5">
        <f t="shared" si="0"/>
        <v>10</v>
      </c>
      <c r="K5">
        <f t="shared" si="0"/>
        <v>11</v>
      </c>
      <c r="L5">
        <f t="shared" si="0"/>
        <v>12</v>
      </c>
      <c r="M5">
        <f t="shared" si="0"/>
        <v>13</v>
      </c>
      <c r="N5">
        <f t="shared" si="0"/>
        <v>14</v>
      </c>
      <c r="O5">
        <f t="shared" si="0"/>
        <v>15</v>
      </c>
      <c r="P5">
        <f t="shared" si="0"/>
        <v>16</v>
      </c>
      <c r="Q5">
        <f t="shared" si="0"/>
        <v>17</v>
      </c>
      <c r="R5">
        <f t="shared" si="0"/>
        <v>18</v>
      </c>
      <c r="S5">
        <f t="shared" si="0"/>
        <v>19</v>
      </c>
      <c r="T5">
        <f t="shared" si="0"/>
        <v>20</v>
      </c>
      <c r="U5">
        <f t="shared" si="0"/>
        <v>21</v>
      </c>
      <c r="V5">
        <f t="shared" si="0"/>
        <v>22</v>
      </c>
      <c r="W5">
        <f t="shared" si="0"/>
        <v>23</v>
      </c>
      <c r="X5">
        <f t="shared" si="0"/>
        <v>24</v>
      </c>
      <c r="Y5">
        <f t="shared" si="0"/>
        <v>25</v>
      </c>
    </row>
    <row r="6" spans="1:25" x14ac:dyDescent="0.2">
      <c r="A6" s="525"/>
      <c r="B6" s="525" t="s">
        <v>191</v>
      </c>
      <c r="C6" s="525" t="s">
        <v>192</v>
      </c>
      <c r="D6" s="525" t="s">
        <v>193</v>
      </c>
      <c r="E6" s="525" t="s">
        <v>172</v>
      </c>
      <c r="F6" s="525" t="s">
        <v>194</v>
      </c>
      <c r="G6" s="525" t="s">
        <v>195</v>
      </c>
      <c r="H6" s="525" t="s">
        <v>196</v>
      </c>
      <c r="I6" s="525" t="s">
        <v>197</v>
      </c>
      <c r="J6" s="525" t="s">
        <v>198</v>
      </c>
      <c r="K6" s="525" t="s">
        <v>199</v>
      </c>
      <c r="L6" s="525" t="s">
        <v>200</v>
      </c>
      <c r="M6" s="525" t="s">
        <v>171</v>
      </c>
      <c r="N6" s="525" t="s">
        <v>201</v>
      </c>
      <c r="O6" s="525" t="s">
        <v>202</v>
      </c>
      <c r="P6" s="525" t="s">
        <v>203</v>
      </c>
      <c r="Q6" s="525" t="s">
        <v>204</v>
      </c>
      <c r="R6" s="525" t="s">
        <v>100</v>
      </c>
      <c r="S6" s="525" t="s">
        <v>101</v>
      </c>
      <c r="T6" s="525" t="s">
        <v>102</v>
      </c>
      <c r="U6" s="525" t="s">
        <v>99</v>
      </c>
      <c r="V6" s="525" t="s">
        <v>103</v>
      </c>
      <c r="W6" s="525" t="s">
        <v>104</v>
      </c>
      <c r="X6" s="525" t="s">
        <v>105</v>
      </c>
      <c r="Y6" s="525" t="s">
        <v>205</v>
      </c>
    </row>
    <row r="7" spans="1:25" x14ac:dyDescent="0.2">
      <c r="A7" s="527" t="s">
        <v>93</v>
      </c>
      <c r="B7" s="541">
        <v>53.2</v>
      </c>
      <c r="C7" s="541">
        <v>55.4</v>
      </c>
      <c r="D7" s="541">
        <v>70.099999999999994</v>
      </c>
      <c r="E7" s="541">
        <v>75.5</v>
      </c>
      <c r="F7" s="541">
        <v>48.9</v>
      </c>
      <c r="G7" s="541">
        <v>50.7</v>
      </c>
      <c r="H7" s="541">
        <v>55.1</v>
      </c>
      <c r="I7" s="541">
        <v>56.2</v>
      </c>
      <c r="J7" s="541">
        <v>64.099999999999994</v>
      </c>
      <c r="K7" s="541">
        <v>66.5</v>
      </c>
      <c r="L7" s="541">
        <v>78.8</v>
      </c>
      <c r="M7" s="541">
        <v>83</v>
      </c>
      <c r="N7" s="541">
        <v>59.7</v>
      </c>
      <c r="O7" s="541">
        <v>61.4</v>
      </c>
      <c r="P7" s="541">
        <v>64.599999999999994</v>
      </c>
      <c r="Q7" s="541">
        <v>65.3</v>
      </c>
      <c r="R7" s="541">
        <v>58.6</v>
      </c>
      <c r="S7" s="541">
        <v>60.9</v>
      </c>
      <c r="T7" s="541">
        <v>74.400000000000006</v>
      </c>
      <c r="U7" s="541">
        <v>79.2</v>
      </c>
      <c r="V7" s="541">
        <v>54.2</v>
      </c>
      <c r="W7" s="541">
        <v>56</v>
      </c>
      <c r="X7" s="541">
        <v>59.8</v>
      </c>
      <c r="Y7" s="541">
        <v>60.7</v>
      </c>
    </row>
    <row r="8" spans="1:25" ht="22.5" x14ac:dyDescent="0.2">
      <c r="A8" s="543" t="s">
        <v>476</v>
      </c>
      <c r="B8" s="541">
        <v>51.3</v>
      </c>
      <c r="C8" s="541">
        <v>53.3</v>
      </c>
      <c r="D8" s="541">
        <v>67.3</v>
      </c>
      <c r="E8" s="541">
        <v>72.8</v>
      </c>
      <c r="F8" s="541">
        <v>46.8</v>
      </c>
      <c r="G8" s="541">
        <v>48.4</v>
      </c>
      <c r="H8" s="541">
        <v>52.5</v>
      </c>
      <c r="I8" s="541">
        <v>53.5</v>
      </c>
      <c r="J8" s="541">
        <v>62.8</v>
      </c>
      <c r="K8" s="541">
        <v>64.900000000000006</v>
      </c>
      <c r="L8" s="541">
        <v>76.8</v>
      </c>
      <c r="M8" s="541">
        <v>81.2</v>
      </c>
      <c r="N8" s="541">
        <v>58</v>
      </c>
      <c r="O8" s="541">
        <v>59.4</v>
      </c>
      <c r="P8" s="541">
        <v>62.4</v>
      </c>
      <c r="Q8" s="541">
        <v>63</v>
      </c>
      <c r="R8" s="541">
        <v>57</v>
      </c>
      <c r="S8" s="541">
        <v>59.1</v>
      </c>
      <c r="T8" s="541">
        <v>72</v>
      </c>
      <c r="U8" s="541">
        <v>76.900000000000006</v>
      </c>
      <c r="V8" s="541">
        <v>52.3</v>
      </c>
      <c r="W8" s="541">
        <v>53.8</v>
      </c>
      <c r="X8" s="541">
        <v>57.4</v>
      </c>
      <c r="Y8" s="541">
        <v>58.2</v>
      </c>
    </row>
    <row r="9" spans="1:25" x14ac:dyDescent="0.2">
      <c r="A9" s="528" t="s">
        <v>477</v>
      </c>
      <c r="B9" s="541">
        <v>54.7</v>
      </c>
      <c r="C9" s="541">
        <v>57.1</v>
      </c>
      <c r="D9" s="541">
        <v>72.3</v>
      </c>
      <c r="E9" s="541">
        <v>77.599999999999994</v>
      </c>
      <c r="F9" s="541">
        <v>50.5</v>
      </c>
      <c r="G9" s="541">
        <v>52.5</v>
      </c>
      <c r="H9" s="541">
        <v>57.2</v>
      </c>
      <c r="I9" s="541">
        <v>58.2</v>
      </c>
      <c r="J9" s="541">
        <v>65.099999999999994</v>
      </c>
      <c r="K9" s="541">
        <v>67.7</v>
      </c>
      <c r="L9" s="541">
        <v>80.3</v>
      </c>
      <c r="M9" s="541">
        <v>84.4</v>
      </c>
      <c r="N9" s="541">
        <v>61</v>
      </c>
      <c r="O9" s="541">
        <v>62.9</v>
      </c>
      <c r="P9" s="541">
        <v>66.400000000000006</v>
      </c>
      <c r="Q9" s="541">
        <v>67.099999999999994</v>
      </c>
      <c r="R9" s="541">
        <v>59.8</v>
      </c>
      <c r="S9" s="541">
        <v>62.3</v>
      </c>
      <c r="T9" s="541">
        <v>76.3</v>
      </c>
      <c r="U9" s="541">
        <v>81</v>
      </c>
      <c r="V9" s="541">
        <v>55.7</v>
      </c>
      <c r="W9" s="541">
        <v>57.6</v>
      </c>
      <c r="X9" s="541">
        <v>61.7</v>
      </c>
      <c r="Y9" s="541">
        <v>62.6</v>
      </c>
    </row>
    <row r="10" spans="1:25" x14ac:dyDescent="0.2">
      <c r="A10" s="529" t="s">
        <v>478</v>
      </c>
      <c r="B10" s="541">
        <v>35.5</v>
      </c>
      <c r="C10" s="541">
        <v>39</v>
      </c>
      <c r="D10" s="541">
        <v>65.400000000000006</v>
      </c>
      <c r="E10" s="541">
        <v>72.400000000000006</v>
      </c>
      <c r="F10" s="541">
        <v>33</v>
      </c>
      <c r="G10" s="541">
        <v>36.1</v>
      </c>
      <c r="H10" s="541">
        <v>44.8</v>
      </c>
      <c r="I10" s="541">
        <v>46.1</v>
      </c>
      <c r="J10" s="541">
        <v>45.1</v>
      </c>
      <c r="K10" s="541">
        <v>49.1</v>
      </c>
      <c r="L10" s="541">
        <v>73.5</v>
      </c>
      <c r="M10" s="541">
        <v>79.400000000000006</v>
      </c>
      <c r="N10" s="541">
        <v>42.1</v>
      </c>
      <c r="O10" s="541">
        <v>45.3</v>
      </c>
      <c r="P10" s="541">
        <v>52.3</v>
      </c>
      <c r="Q10" s="541">
        <v>53.2</v>
      </c>
      <c r="R10" s="541">
        <v>40.1</v>
      </c>
      <c r="S10" s="541">
        <v>43.9</v>
      </c>
      <c r="T10" s="541">
        <v>69.3</v>
      </c>
      <c r="U10" s="541">
        <v>75.8</v>
      </c>
      <c r="V10" s="541">
        <v>37.4</v>
      </c>
      <c r="W10" s="541">
        <v>40.5</v>
      </c>
      <c r="X10" s="541">
        <v>48.4</v>
      </c>
      <c r="Y10" s="541">
        <v>49.6</v>
      </c>
    </row>
    <row r="11" spans="1:25" x14ac:dyDescent="0.2">
      <c r="A11" s="529" t="s">
        <v>479</v>
      </c>
      <c r="B11" s="541">
        <v>60.8</v>
      </c>
      <c r="C11" s="541">
        <v>62.8</v>
      </c>
      <c r="D11" s="541">
        <v>74.599999999999994</v>
      </c>
      <c r="E11" s="541">
        <v>79.3</v>
      </c>
      <c r="F11" s="541">
        <v>56.1</v>
      </c>
      <c r="G11" s="541">
        <v>57.7</v>
      </c>
      <c r="H11" s="541">
        <v>61.2</v>
      </c>
      <c r="I11" s="541">
        <v>62.1</v>
      </c>
      <c r="J11" s="541">
        <v>71.099999999999994</v>
      </c>
      <c r="K11" s="541">
        <v>73.3</v>
      </c>
      <c r="L11" s="541">
        <v>82.5</v>
      </c>
      <c r="M11" s="541">
        <v>86</v>
      </c>
      <c r="N11" s="541">
        <v>66.7</v>
      </c>
      <c r="O11" s="541">
        <v>68.2</v>
      </c>
      <c r="P11" s="541">
        <v>70.599999999999994</v>
      </c>
      <c r="Q11" s="541">
        <v>71.2</v>
      </c>
      <c r="R11" s="541">
        <v>65.900000000000006</v>
      </c>
      <c r="S11" s="541">
        <v>68</v>
      </c>
      <c r="T11" s="541">
        <v>78.5</v>
      </c>
      <c r="U11" s="541">
        <v>82.7</v>
      </c>
      <c r="V11" s="541">
        <v>61.4</v>
      </c>
      <c r="W11" s="541">
        <v>62.9</v>
      </c>
      <c r="X11" s="541">
        <v>65.900000000000006</v>
      </c>
      <c r="Y11" s="541">
        <v>66.7</v>
      </c>
    </row>
    <row r="12" spans="1:25" x14ac:dyDescent="0.2">
      <c r="A12" s="544" t="s">
        <v>480</v>
      </c>
      <c r="B12" s="541">
        <v>62.7</v>
      </c>
      <c r="C12" s="541">
        <v>65.2</v>
      </c>
      <c r="D12" s="541">
        <v>72.099999999999994</v>
      </c>
      <c r="E12" s="541">
        <v>73.5</v>
      </c>
      <c r="F12" s="541">
        <v>53.9</v>
      </c>
      <c r="G12" s="541">
        <v>55.2</v>
      </c>
      <c r="H12" s="541">
        <v>55.5</v>
      </c>
      <c r="I12" s="541">
        <v>55.8</v>
      </c>
      <c r="J12" s="541">
        <v>68.099999999999994</v>
      </c>
      <c r="K12" s="541">
        <v>71.7</v>
      </c>
      <c r="L12" s="541">
        <v>75.400000000000006</v>
      </c>
      <c r="M12" s="541">
        <v>77.5</v>
      </c>
      <c r="N12" s="541">
        <v>60.2</v>
      </c>
      <c r="O12" s="541">
        <v>61.8</v>
      </c>
      <c r="P12" s="541">
        <v>61.8</v>
      </c>
      <c r="Q12" s="541">
        <v>61.8</v>
      </c>
      <c r="R12" s="541">
        <v>64.599999999999994</v>
      </c>
      <c r="S12" s="541">
        <v>67.5</v>
      </c>
      <c r="T12" s="541">
        <v>73.2</v>
      </c>
      <c r="U12" s="541">
        <v>74.900000000000006</v>
      </c>
      <c r="V12" s="541">
        <v>56.1</v>
      </c>
      <c r="W12" s="541">
        <v>57.5</v>
      </c>
      <c r="X12" s="541">
        <v>57.7</v>
      </c>
      <c r="Y12" s="541">
        <v>57.9</v>
      </c>
    </row>
    <row r="13" spans="1:25" ht="22.5" x14ac:dyDescent="0.2">
      <c r="A13" s="544" t="s">
        <v>481</v>
      </c>
      <c r="B13" s="541">
        <v>45.6</v>
      </c>
      <c r="C13" s="541">
        <v>46.9</v>
      </c>
      <c r="D13" s="541">
        <v>49.6</v>
      </c>
      <c r="E13" s="541">
        <v>82.3</v>
      </c>
      <c r="F13" s="541">
        <v>43.8</v>
      </c>
      <c r="G13" s="541">
        <v>44.2</v>
      </c>
      <c r="H13" s="541">
        <v>46</v>
      </c>
      <c r="I13" s="541">
        <v>53.1</v>
      </c>
      <c r="J13" s="541">
        <v>35.9</v>
      </c>
      <c r="K13" s="541">
        <v>35.9</v>
      </c>
      <c r="L13" s="541">
        <v>35.9</v>
      </c>
      <c r="M13" s="541">
        <v>43.8</v>
      </c>
      <c r="N13" s="541">
        <v>35.9</v>
      </c>
      <c r="O13" s="541">
        <v>35.9</v>
      </c>
      <c r="P13" s="541">
        <v>35.9</v>
      </c>
      <c r="Q13" s="541">
        <v>37.5</v>
      </c>
      <c r="R13" s="541">
        <v>43.4</v>
      </c>
      <c r="S13" s="541">
        <v>44.5</v>
      </c>
      <c r="T13" s="541">
        <v>46.6</v>
      </c>
      <c r="U13" s="541">
        <v>73.8</v>
      </c>
      <c r="V13" s="541">
        <v>42.1</v>
      </c>
      <c r="W13" s="541">
        <v>42.4</v>
      </c>
      <c r="X13" s="541">
        <v>43.8</v>
      </c>
      <c r="Y13" s="541">
        <v>49.7</v>
      </c>
    </row>
    <row r="14" spans="1:25" x14ac:dyDescent="0.2">
      <c r="A14" s="544" t="s">
        <v>482</v>
      </c>
      <c r="B14" s="541">
        <v>13.6</v>
      </c>
      <c r="C14" s="541">
        <v>13.9</v>
      </c>
      <c r="D14" s="541">
        <v>43.9</v>
      </c>
      <c r="E14" s="541">
        <v>46.6</v>
      </c>
      <c r="F14" s="541">
        <v>11.9</v>
      </c>
      <c r="G14" s="541">
        <v>12.2</v>
      </c>
      <c r="H14" s="541">
        <v>16.7</v>
      </c>
      <c r="I14" s="541">
        <v>17</v>
      </c>
      <c r="J14" s="541">
        <v>19.8</v>
      </c>
      <c r="K14" s="541">
        <v>21.1</v>
      </c>
      <c r="L14" s="541">
        <v>48.1</v>
      </c>
      <c r="M14" s="541">
        <v>56.1</v>
      </c>
      <c r="N14" s="541">
        <v>19</v>
      </c>
      <c r="O14" s="541">
        <v>20.3</v>
      </c>
      <c r="P14" s="541">
        <v>26.2</v>
      </c>
      <c r="Q14" s="541">
        <v>27.4</v>
      </c>
      <c r="R14" s="541">
        <v>16.399999999999999</v>
      </c>
      <c r="S14" s="541">
        <v>17.100000000000001</v>
      </c>
      <c r="T14" s="541">
        <v>45.8</v>
      </c>
      <c r="U14" s="541">
        <v>50.8</v>
      </c>
      <c r="V14" s="541">
        <v>15.1</v>
      </c>
      <c r="W14" s="541">
        <v>15.8</v>
      </c>
      <c r="X14" s="541">
        <v>20.9</v>
      </c>
      <c r="Y14" s="541">
        <v>21.7</v>
      </c>
    </row>
    <row r="15" spans="1:25" x14ac:dyDescent="0.2">
      <c r="A15" s="527" t="s">
        <v>483</v>
      </c>
      <c r="B15" s="541">
        <v>0.4</v>
      </c>
      <c r="C15" s="541">
        <v>0.5</v>
      </c>
      <c r="D15" s="541">
        <v>1</v>
      </c>
      <c r="E15" s="541">
        <v>1.8</v>
      </c>
      <c r="F15" s="541">
        <v>0.4</v>
      </c>
      <c r="G15" s="541">
        <v>0.4</v>
      </c>
      <c r="H15" s="541">
        <v>0.5</v>
      </c>
      <c r="I15" s="541">
        <v>0.6</v>
      </c>
      <c r="J15" s="541">
        <v>0.2</v>
      </c>
      <c r="K15" s="541">
        <v>0.2</v>
      </c>
      <c r="L15" s="541">
        <v>0.3</v>
      </c>
      <c r="M15" s="541">
        <v>0.5</v>
      </c>
      <c r="N15" s="541">
        <v>0.1</v>
      </c>
      <c r="O15" s="541">
        <v>0.1</v>
      </c>
      <c r="P15" s="541">
        <v>0.1</v>
      </c>
      <c r="Q15" s="541">
        <v>0.1</v>
      </c>
      <c r="R15" s="541">
        <v>0.4</v>
      </c>
      <c r="S15" s="541">
        <v>0.4</v>
      </c>
      <c r="T15" s="541">
        <v>0.8</v>
      </c>
      <c r="U15" s="541">
        <v>1.4</v>
      </c>
      <c r="V15" s="541">
        <v>0.3</v>
      </c>
      <c r="W15" s="541">
        <v>0.3</v>
      </c>
      <c r="X15" s="541">
        <v>0.4</v>
      </c>
      <c r="Y15" s="541">
        <v>0.5</v>
      </c>
    </row>
    <row r="16" spans="1:25" x14ac:dyDescent="0.2">
      <c r="A16" s="530" t="s">
        <v>484</v>
      </c>
      <c r="B16" s="541">
        <v>51.9</v>
      </c>
      <c r="C16" s="541">
        <v>54</v>
      </c>
      <c r="D16" s="541">
        <v>68.3</v>
      </c>
      <c r="E16" s="541">
        <v>73.599999999999994</v>
      </c>
      <c r="F16" s="541">
        <v>47.6</v>
      </c>
      <c r="G16" s="541">
        <v>49.4</v>
      </c>
      <c r="H16" s="541">
        <v>53.7</v>
      </c>
      <c r="I16" s="541">
        <v>54.7</v>
      </c>
      <c r="J16" s="541">
        <v>63.5</v>
      </c>
      <c r="K16" s="541">
        <v>65.8</v>
      </c>
      <c r="L16" s="541">
        <v>78</v>
      </c>
      <c r="M16" s="541">
        <v>82.2</v>
      </c>
      <c r="N16" s="541">
        <v>59.1</v>
      </c>
      <c r="O16" s="541">
        <v>60.7</v>
      </c>
      <c r="P16" s="541">
        <v>64</v>
      </c>
      <c r="Q16" s="541">
        <v>64.599999999999994</v>
      </c>
      <c r="R16" s="541">
        <v>57.6</v>
      </c>
      <c r="S16" s="541">
        <v>59.8</v>
      </c>
      <c r="T16" s="541">
        <v>73.099999999999994</v>
      </c>
      <c r="U16" s="541">
        <v>77.8</v>
      </c>
      <c r="V16" s="541">
        <v>53.2</v>
      </c>
      <c r="W16" s="541">
        <v>55</v>
      </c>
      <c r="X16" s="541">
        <v>58.7</v>
      </c>
      <c r="Y16" s="541">
        <v>59.6</v>
      </c>
    </row>
    <row r="17" spans="1:25" ht="45" x14ac:dyDescent="0.2">
      <c r="A17" s="547" t="s">
        <v>158</v>
      </c>
      <c r="B17" s="541">
        <v>1</v>
      </c>
      <c r="C17" s="541">
        <v>1.1000000000000001</v>
      </c>
      <c r="D17" s="541">
        <v>3</v>
      </c>
      <c r="E17" s="541">
        <v>4.4000000000000004</v>
      </c>
      <c r="F17" s="541">
        <v>0.7</v>
      </c>
      <c r="G17" s="541">
        <v>0.8</v>
      </c>
      <c r="H17" s="541">
        <v>1.1000000000000001</v>
      </c>
      <c r="I17" s="541">
        <v>1.3</v>
      </c>
      <c r="J17" s="541">
        <v>2.1</v>
      </c>
      <c r="K17" s="541">
        <v>2.5</v>
      </c>
      <c r="L17" s="541">
        <v>4.5999999999999996</v>
      </c>
      <c r="M17" s="541">
        <v>6.3</v>
      </c>
      <c r="N17" s="541">
        <v>1.8</v>
      </c>
      <c r="O17" s="541">
        <v>2</v>
      </c>
      <c r="P17" s="541">
        <v>2.4</v>
      </c>
      <c r="Q17" s="541">
        <v>2.7</v>
      </c>
      <c r="R17" s="541">
        <v>1.4</v>
      </c>
      <c r="S17" s="541">
        <v>1.6</v>
      </c>
      <c r="T17" s="541">
        <v>3.6</v>
      </c>
      <c r="U17" s="541">
        <v>5.0999999999999996</v>
      </c>
      <c r="V17" s="541">
        <v>1.1000000000000001</v>
      </c>
      <c r="W17" s="541">
        <v>1.2</v>
      </c>
      <c r="X17" s="541">
        <v>1.5</v>
      </c>
      <c r="Y17" s="541">
        <v>1.8</v>
      </c>
    </row>
    <row r="18" spans="1:25" ht="56.25" x14ac:dyDescent="0.2">
      <c r="A18" s="548" t="s">
        <v>157</v>
      </c>
      <c r="B18" s="541">
        <v>50.8</v>
      </c>
      <c r="C18" s="541">
        <v>52.9</v>
      </c>
      <c r="D18" s="541">
        <v>67</v>
      </c>
      <c r="E18" s="541">
        <v>72.2</v>
      </c>
      <c r="F18" s="541">
        <v>46.7</v>
      </c>
      <c r="G18" s="541">
        <v>48.4</v>
      </c>
      <c r="H18" s="541">
        <v>52.6</v>
      </c>
      <c r="I18" s="541">
        <v>53.6</v>
      </c>
      <c r="J18" s="541">
        <v>62.7</v>
      </c>
      <c r="K18" s="541">
        <v>65.099999999999994</v>
      </c>
      <c r="L18" s="541">
        <v>77.099999999999994</v>
      </c>
      <c r="M18" s="541">
        <v>81.3</v>
      </c>
      <c r="N18" s="541">
        <v>58.4</v>
      </c>
      <c r="O18" s="541">
        <v>60.1</v>
      </c>
      <c r="P18" s="541">
        <v>63.2</v>
      </c>
      <c r="Q18" s="541">
        <v>63.9</v>
      </c>
      <c r="R18" s="541">
        <v>56.7</v>
      </c>
      <c r="S18" s="541">
        <v>58.9</v>
      </c>
      <c r="T18" s="541">
        <v>71.900000000000006</v>
      </c>
      <c r="U18" s="541">
        <v>76.599999999999994</v>
      </c>
      <c r="V18" s="541">
        <v>52.4</v>
      </c>
      <c r="W18" s="541">
        <v>54.1</v>
      </c>
      <c r="X18" s="541">
        <v>57.8</v>
      </c>
      <c r="Y18" s="541">
        <v>58.7</v>
      </c>
    </row>
    <row r="19" spans="1:25" x14ac:dyDescent="0.2">
      <c r="A19" s="527" t="s">
        <v>96</v>
      </c>
      <c r="B19" s="541">
        <v>3.2</v>
      </c>
      <c r="C19" s="541">
        <v>3.5</v>
      </c>
      <c r="D19" s="541">
        <v>4.5999999999999996</v>
      </c>
      <c r="E19" s="541">
        <v>6.3</v>
      </c>
      <c r="F19" s="541">
        <v>2.2999999999999998</v>
      </c>
      <c r="G19" s="541">
        <v>2.6</v>
      </c>
      <c r="H19" s="541">
        <v>2.6</v>
      </c>
      <c r="I19" s="541">
        <v>2.6</v>
      </c>
      <c r="J19" s="541">
        <v>2.1</v>
      </c>
      <c r="K19" s="541">
        <v>2.1</v>
      </c>
      <c r="L19" s="541">
        <v>4.2</v>
      </c>
      <c r="M19" s="541">
        <v>5.6</v>
      </c>
      <c r="N19" s="541">
        <v>2.1</v>
      </c>
      <c r="O19" s="541">
        <v>2.1</v>
      </c>
      <c r="P19" s="541">
        <v>2.1</v>
      </c>
      <c r="Q19" s="541">
        <v>2.1</v>
      </c>
      <c r="R19" s="541">
        <v>3</v>
      </c>
      <c r="S19" s="541">
        <v>3.1</v>
      </c>
      <c r="T19" s="541">
        <v>4.5</v>
      </c>
      <c r="U19" s="541">
        <v>6.1</v>
      </c>
      <c r="V19" s="541">
        <v>2.2999999999999998</v>
      </c>
      <c r="W19" s="541">
        <v>2.4</v>
      </c>
      <c r="X19" s="541">
        <v>2.4</v>
      </c>
      <c r="Y19" s="541">
        <v>2.4</v>
      </c>
    </row>
    <row r="20" spans="1:25" x14ac:dyDescent="0.2">
      <c r="A20" s="527" t="s">
        <v>60</v>
      </c>
      <c r="B20" s="541">
        <v>40.6</v>
      </c>
      <c r="C20" s="541">
        <v>45.6</v>
      </c>
      <c r="D20" s="541">
        <v>45.9</v>
      </c>
      <c r="E20" s="541">
        <v>56.2</v>
      </c>
      <c r="F20" s="541">
        <v>22.2</v>
      </c>
      <c r="G20" s="541">
        <v>22.6</v>
      </c>
      <c r="H20" s="541">
        <v>22.6</v>
      </c>
      <c r="I20" s="541">
        <v>22.9</v>
      </c>
      <c r="J20" s="541">
        <v>58.8</v>
      </c>
      <c r="K20" s="541">
        <v>61.8</v>
      </c>
      <c r="L20" s="541">
        <v>62</v>
      </c>
      <c r="M20" s="541">
        <v>69.5</v>
      </c>
      <c r="N20" s="541">
        <v>33</v>
      </c>
      <c r="O20" s="541">
        <v>33.4</v>
      </c>
      <c r="P20" s="541">
        <v>33.4</v>
      </c>
      <c r="Q20" s="541">
        <v>33.9</v>
      </c>
      <c r="R20" s="541">
        <v>49.6</v>
      </c>
      <c r="S20" s="541">
        <v>53.7</v>
      </c>
      <c r="T20" s="541">
        <v>53.9</v>
      </c>
      <c r="U20" s="541">
        <v>62.8</v>
      </c>
      <c r="V20" s="541">
        <v>27.6</v>
      </c>
      <c r="W20" s="541">
        <v>27.9</v>
      </c>
      <c r="X20" s="541">
        <v>28</v>
      </c>
      <c r="Y20" s="541">
        <v>28.4</v>
      </c>
    </row>
    <row r="21" spans="1:25" x14ac:dyDescent="0.2">
      <c r="A21" s="527" t="s">
        <v>61</v>
      </c>
      <c r="B21" s="541">
        <v>2.8</v>
      </c>
      <c r="C21" s="541">
        <v>3.5</v>
      </c>
      <c r="D21" s="541">
        <v>4.3</v>
      </c>
      <c r="E21" s="541">
        <v>4.9000000000000004</v>
      </c>
      <c r="F21" s="541">
        <v>1.3</v>
      </c>
      <c r="G21" s="541">
        <v>1.3</v>
      </c>
      <c r="H21" s="541">
        <v>1.4</v>
      </c>
      <c r="I21" s="541">
        <v>1.8</v>
      </c>
      <c r="J21" s="541">
        <v>2.4</v>
      </c>
      <c r="K21" s="541">
        <v>2.4</v>
      </c>
      <c r="L21" s="541">
        <v>2.4</v>
      </c>
      <c r="M21" s="541">
        <v>3.7</v>
      </c>
      <c r="N21" s="541">
        <v>1.9</v>
      </c>
      <c r="O21" s="541">
        <v>1.9</v>
      </c>
      <c r="P21" s="541">
        <v>1.9</v>
      </c>
      <c r="Q21" s="541">
        <v>2.4</v>
      </c>
      <c r="R21" s="541">
        <v>2.7</v>
      </c>
      <c r="S21" s="541">
        <v>3.3</v>
      </c>
      <c r="T21" s="541">
        <v>3.9</v>
      </c>
      <c r="U21" s="541">
        <v>4.5999999999999996</v>
      </c>
      <c r="V21" s="541">
        <v>1.4</v>
      </c>
      <c r="W21" s="541">
        <v>1.4</v>
      </c>
      <c r="X21" s="541">
        <v>1.5</v>
      </c>
      <c r="Y21" s="541">
        <v>1.9</v>
      </c>
    </row>
    <row r="22" spans="1:25" x14ac:dyDescent="0.2">
      <c r="A22" s="530" t="s">
        <v>485</v>
      </c>
      <c r="B22" s="541">
        <v>37.5</v>
      </c>
      <c r="C22" s="541">
        <v>42.2</v>
      </c>
      <c r="D22" s="541">
        <v>42.4</v>
      </c>
      <c r="E22" s="541">
        <v>52</v>
      </c>
      <c r="F22" s="541">
        <v>20.5</v>
      </c>
      <c r="G22" s="541">
        <v>20.8</v>
      </c>
      <c r="H22" s="541">
        <v>20.9</v>
      </c>
      <c r="I22" s="541">
        <v>21.2</v>
      </c>
      <c r="J22" s="541">
        <v>57.2</v>
      </c>
      <c r="K22" s="541">
        <v>60.1</v>
      </c>
      <c r="L22" s="541">
        <v>60.3</v>
      </c>
      <c r="M22" s="541">
        <v>67.7</v>
      </c>
      <c r="N22" s="541">
        <v>32.1</v>
      </c>
      <c r="O22" s="541">
        <v>32.5</v>
      </c>
      <c r="P22" s="541">
        <v>32.5</v>
      </c>
      <c r="Q22" s="541">
        <v>33</v>
      </c>
      <c r="R22" s="541">
        <v>46.9</v>
      </c>
      <c r="S22" s="541">
        <v>50.8</v>
      </c>
      <c r="T22" s="541">
        <v>51</v>
      </c>
      <c r="U22" s="541">
        <v>59.5</v>
      </c>
      <c r="V22" s="541">
        <v>26.1</v>
      </c>
      <c r="W22" s="541">
        <v>26.4</v>
      </c>
      <c r="X22" s="541">
        <v>26.5</v>
      </c>
      <c r="Y22" s="541">
        <v>26.9</v>
      </c>
    </row>
    <row r="23" spans="1:25" x14ac:dyDescent="0.2">
      <c r="A23" s="530" t="s">
        <v>82</v>
      </c>
      <c r="B23" s="541">
        <v>1</v>
      </c>
      <c r="C23" s="541">
        <v>1.2</v>
      </c>
      <c r="D23" s="541">
        <v>1.8</v>
      </c>
      <c r="E23" s="541">
        <v>2.6</v>
      </c>
      <c r="F23" s="541">
        <v>0.6</v>
      </c>
      <c r="G23" s="541">
        <v>0.7</v>
      </c>
      <c r="H23" s="541">
        <v>0.8</v>
      </c>
      <c r="I23" s="541">
        <v>0.9</v>
      </c>
      <c r="J23" s="541">
        <v>0.6</v>
      </c>
      <c r="K23" s="541">
        <v>0.6</v>
      </c>
      <c r="L23" s="541">
        <v>0.8</v>
      </c>
      <c r="M23" s="541">
        <v>1.2</v>
      </c>
      <c r="N23" s="541">
        <v>0.5</v>
      </c>
      <c r="O23" s="541">
        <v>0.5</v>
      </c>
      <c r="P23" s="541">
        <v>0.5</v>
      </c>
      <c r="Q23" s="541">
        <v>0.6</v>
      </c>
      <c r="R23" s="541">
        <v>0.9</v>
      </c>
      <c r="S23" s="541">
        <v>1</v>
      </c>
      <c r="T23" s="541">
        <v>1.5</v>
      </c>
      <c r="U23" s="541">
        <v>2.2000000000000002</v>
      </c>
      <c r="V23" s="541">
        <v>0.6</v>
      </c>
      <c r="W23" s="541">
        <v>0.6</v>
      </c>
      <c r="X23" s="541">
        <v>0.7</v>
      </c>
      <c r="Y23" s="541">
        <v>0.8</v>
      </c>
    </row>
    <row r="24" spans="1:25" x14ac:dyDescent="0.2">
      <c r="A24" s="530" t="s">
        <v>62</v>
      </c>
      <c r="B24" s="541">
        <v>49.7</v>
      </c>
      <c r="C24" s="541">
        <v>52</v>
      </c>
      <c r="D24" s="541">
        <v>64.900000000000006</v>
      </c>
      <c r="E24" s="541">
        <v>70.5</v>
      </c>
      <c r="F24" s="541">
        <v>44.4</v>
      </c>
      <c r="G24" s="541">
        <v>46.1</v>
      </c>
      <c r="H24" s="541">
        <v>49.9</v>
      </c>
      <c r="I24" s="541">
        <v>50.9</v>
      </c>
      <c r="J24" s="541">
        <v>62.3</v>
      </c>
      <c r="K24" s="541">
        <v>64.7</v>
      </c>
      <c r="L24" s="541">
        <v>75.7</v>
      </c>
      <c r="M24" s="541">
        <v>80.2</v>
      </c>
      <c r="N24" s="541">
        <v>56.2</v>
      </c>
      <c r="O24" s="541">
        <v>57.8</v>
      </c>
      <c r="P24" s="541">
        <v>60.7</v>
      </c>
      <c r="Q24" s="541">
        <v>61.3</v>
      </c>
      <c r="R24" s="541">
        <v>55.8</v>
      </c>
      <c r="S24" s="541">
        <v>58.2</v>
      </c>
      <c r="T24" s="541">
        <v>70.2</v>
      </c>
      <c r="U24" s="541">
        <v>75.2</v>
      </c>
      <c r="V24" s="541">
        <v>50.2</v>
      </c>
      <c r="W24" s="541">
        <v>51.8</v>
      </c>
      <c r="X24" s="541">
        <v>55.2</v>
      </c>
      <c r="Y24" s="541">
        <v>56</v>
      </c>
    </row>
    <row r="25" spans="1:25" x14ac:dyDescent="0.2">
      <c r="A25" s="545" t="s">
        <v>210</v>
      </c>
      <c r="B25" s="541">
        <v>51.8</v>
      </c>
      <c r="C25" s="541">
        <v>53.9</v>
      </c>
      <c r="D25" s="541">
        <v>69</v>
      </c>
      <c r="E25" s="541">
        <v>74.599999999999994</v>
      </c>
      <c r="F25" s="541">
        <v>47.4</v>
      </c>
      <c r="G25" s="541">
        <v>49.1</v>
      </c>
      <c r="H25" s="541">
        <v>53.6</v>
      </c>
      <c r="I25" s="541">
        <v>54.6</v>
      </c>
      <c r="J25" s="541">
        <v>63</v>
      </c>
      <c r="K25" s="541">
        <v>65.3</v>
      </c>
      <c r="L25" s="541">
        <v>78</v>
      </c>
      <c r="M25" s="541">
        <v>82.4</v>
      </c>
      <c r="N25" s="541">
        <v>58.4</v>
      </c>
      <c r="O25" s="541">
        <v>60.1</v>
      </c>
      <c r="P25" s="541">
        <v>63.4</v>
      </c>
      <c r="Q25" s="541">
        <v>64.099999999999994</v>
      </c>
      <c r="R25" s="541">
        <v>57.3</v>
      </c>
      <c r="S25" s="541">
        <v>59.5</v>
      </c>
      <c r="T25" s="541">
        <v>73.5</v>
      </c>
      <c r="U25" s="541">
        <v>78.400000000000006</v>
      </c>
      <c r="V25" s="541">
        <v>52.8</v>
      </c>
      <c r="W25" s="541">
        <v>54.5</v>
      </c>
      <c r="X25" s="541">
        <v>58.4</v>
      </c>
      <c r="Y25" s="541">
        <v>59.3</v>
      </c>
    </row>
    <row r="26" spans="1:25" x14ac:dyDescent="0.2">
      <c r="A26" s="546" t="s">
        <v>208</v>
      </c>
      <c r="B26" s="541">
        <v>94.4</v>
      </c>
      <c r="C26" s="541">
        <v>98.3</v>
      </c>
      <c r="D26" s="541">
        <v>98.3</v>
      </c>
      <c r="E26" s="541">
        <v>98.7</v>
      </c>
      <c r="F26" s="541">
        <v>91.6</v>
      </c>
      <c r="G26" s="541">
        <v>95.4</v>
      </c>
      <c r="H26" s="541">
        <v>95.4</v>
      </c>
      <c r="I26" s="541">
        <v>95.6</v>
      </c>
      <c r="J26" s="541">
        <v>97.5</v>
      </c>
      <c r="K26" s="541">
        <v>99.2</v>
      </c>
      <c r="L26" s="541">
        <v>99.2</v>
      </c>
      <c r="M26" s="541">
        <v>99.3</v>
      </c>
      <c r="N26" s="541">
        <v>96</v>
      </c>
      <c r="O26" s="541">
        <v>97.6</v>
      </c>
      <c r="P26" s="541">
        <v>97.6</v>
      </c>
      <c r="Q26" s="541">
        <v>97.7</v>
      </c>
      <c r="R26" s="541">
        <v>95.9</v>
      </c>
      <c r="S26" s="541">
        <v>98.7</v>
      </c>
      <c r="T26" s="541">
        <v>98.8</v>
      </c>
      <c r="U26" s="541">
        <v>99</v>
      </c>
      <c r="V26" s="541">
        <v>93.8</v>
      </c>
      <c r="W26" s="541">
        <v>96.5</v>
      </c>
      <c r="X26" s="541">
        <v>96.5</v>
      </c>
      <c r="Y26" s="541">
        <v>96.6</v>
      </c>
    </row>
    <row r="27" spans="1:25" x14ac:dyDescent="0.2">
      <c r="A27" s="546" t="s">
        <v>209</v>
      </c>
      <c r="B27" s="541">
        <v>42.4</v>
      </c>
      <c r="C27" s="541">
        <v>45.8</v>
      </c>
      <c r="D27" s="541">
        <v>66.599999999999994</v>
      </c>
      <c r="E27" s="541">
        <v>71.8</v>
      </c>
      <c r="F27" s="541">
        <v>39</v>
      </c>
      <c r="G27" s="541">
        <v>41.9</v>
      </c>
      <c r="H27" s="541">
        <v>48.7</v>
      </c>
      <c r="I27" s="541">
        <v>50</v>
      </c>
      <c r="J27" s="541">
        <v>54.9</v>
      </c>
      <c r="K27" s="541">
        <v>58.7</v>
      </c>
      <c r="L27" s="541">
        <v>74.3</v>
      </c>
      <c r="M27" s="541">
        <v>79.400000000000006</v>
      </c>
      <c r="N27" s="541">
        <v>50.1</v>
      </c>
      <c r="O27" s="541">
        <v>52.8</v>
      </c>
      <c r="P27" s="541">
        <v>57.2</v>
      </c>
      <c r="Q27" s="541">
        <v>58.1</v>
      </c>
      <c r="R27" s="541">
        <v>48.7</v>
      </c>
      <c r="S27" s="541">
        <v>52.3</v>
      </c>
      <c r="T27" s="541">
        <v>70.5</v>
      </c>
      <c r="U27" s="541">
        <v>75.599999999999994</v>
      </c>
      <c r="V27" s="541">
        <v>44.6</v>
      </c>
      <c r="W27" s="541">
        <v>47.4</v>
      </c>
      <c r="X27" s="541">
        <v>53</v>
      </c>
      <c r="Y27" s="541">
        <v>54.1</v>
      </c>
    </row>
    <row r="28" spans="1:25" x14ac:dyDescent="0.2">
      <c r="A28" s="527" t="s">
        <v>93</v>
      </c>
      <c r="B28" s="541">
        <v>53.2</v>
      </c>
      <c r="C28" s="541">
        <v>55.4</v>
      </c>
      <c r="D28" s="541">
        <v>70.099999999999994</v>
      </c>
      <c r="E28" s="541">
        <v>75.5</v>
      </c>
      <c r="F28" s="541">
        <v>48.9</v>
      </c>
      <c r="G28" s="541">
        <v>50.7</v>
      </c>
      <c r="H28" s="541">
        <v>55.1</v>
      </c>
      <c r="I28" s="541">
        <v>56.2</v>
      </c>
      <c r="J28" s="541">
        <v>64.099999999999994</v>
      </c>
      <c r="K28" s="541">
        <v>66.5</v>
      </c>
      <c r="L28" s="541">
        <v>78.8</v>
      </c>
      <c r="M28" s="541">
        <v>83</v>
      </c>
      <c r="N28" s="541">
        <v>59.7</v>
      </c>
      <c r="O28" s="541">
        <v>61.4</v>
      </c>
      <c r="P28" s="541">
        <v>64.599999999999994</v>
      </c>
      <c r="Q28" s="541">
        <v>65.3</v>
      </c>
      <c r="R28" s="541">
        <v>58.6</v>
      </c>
      <c r="S28" s="541">
        <v>60.9</v>
      </c>
      <c r="T28" s="541">
        <v>74.400000000000006</v>
      </c>
      <c r="U28" s="541">
        <v>79.2</v>
      </c>
      <c r="V28" s="541">
        <v>54.2</v>
      </c>
      <c r="W28" s="541">
        <v>56</v>
      </c>
      <c r="X28" s="541">
        <v>59.8</v>
      </c>
      <c r="Y28" s="541">
        <v>60.7</v>
      </c>
    </row>
    <row r="29" spans="1:25" x14ac:dyDescent="0.2">
      <c r="A29" s="527" t="s">
        <v>475</v>
      </c>
      <c r="B29" s="541">
        <v>53.2</v>
      </c>
      <c r="C29" s="541">
        <v>55.4</v>
      </c>
      <c r="D29" s="541">
        <v>70.099999999999994</v>
      </c>
      <c r="E29" s="541">
        <v>75.5</v>
      </c>
      <c r="F29" s="541">
        <v>48.9</v>
      </c>
      <c r="G29" s="541">
        <v>50.7</v>
      </c>
      <c r="H29" s="541">
        <v>55.1</v>
      </c>
      <c r="I29" s="541">
        <v>56.2</v>
      </c>
      <c r="J29" s="541">
        <v>64.099999999999994</v>
      </c>
      <c r="K29" s="541">
        <v>66.5</v>
      </c>
      <c r="L29" s="541">
        <v>78.8</v>
      </c>
      <c r="M29" s="541">
        <v>83</v>
      </c>
      <c r="N29" s="541">
        <v>59.7</v>
      </c>
      <c r="O29" s="541">
        <v>61.4</v>
      </c>
      <c r="P29" s="541">
        <v>64.599999999999994</v>
      </c>
      <c r="Q29" s="541">
        <v>65.3</v>
      </c>
      <c r="R29" s="541">
        <v>58.6</v>
      </c>
      <c r="S29" s="541">
        <v>60.9</v>
      </c>
      <c r="T29" s="541">
        <v>74.400000000000006</v>
      </c>
      <c r="U29" s="541">
        <v>79.2</v>
      </c>
      <c r="V29" s="541">
        <v>54.2</v>
      </c>
      <c r="W29" s="541">
        <v>56</v>
      </c>
      <c r="X29" s="541">
        <v>59.8</v>
      </c>
      <c r="Y29" s="541">
        <v>60.7</v>
      </c>
    </row>
    <row r="30" spans="1:25" s="442" customFormat="1" x14ac:dyDescent="0.2">
      <c r="A30" s="412"/>
      <c r="B30" s="661"/>
      <c r="C30" s="661"/>
      <c r="D30" s="661"/>
      <c r="E30" s="661"/>
      <c r="F30" s="661"/>
      <c r="G30" s="661"/>
      <c r="H30" s="661"/>
      <c r="I30" s="661"/>
      <c r="J30" s="661"/>
      <c r="K30" s="661"/>
      <c r="L30" s="661"/>
      <c r="M30" s="661"/>
      <c r="N30" s="661"/>
      <c r="O30" s="661"/>
      <c r="P30" s="661"/>
      <c r="Q30" s="661"/>
      <c r="R30" s="661"/>
      <c r="S30" s="661"/>
      <c r="T30" s="661"/>
      <c r="U30" s="661"/>
      <c r="V30" s="661"/>
      <c r="W30" s="661"/>
      <c r="X30" s="661"/>
      <c r="Y30" s="661"/>
    </row>
    <row r="31" spans="1:25" x14ac:dyDescent="0.2">
      <c r="B31" s="525"/>
      <c r="C31" s="540" t="s">
        <v>359</v>
      </c>
    </row>
    <row r="33" spans="1:25" x14ac:dyDescent="0.2">
      <c r="A33" s="438" t="s">
        <v>334</v>
      </c>
      <c r="D33" s="442"/>
      <c r="E33" s="439"/>
      <c r="I33" s="156"/>
    </row>
    <row r="35" spans="1:25" x14ac:dyDescent="0.2">
      <c r="A35" s="146"/>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row>
    <row r="36" spans="1:25" x14ac:dyDescent="0.2">
      <c r="A36" s="146"/>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row>
    <row r="37" spans="1:25" x14ac:dyDescent="0.2">
      <c r="A37" s="536" t="s">
        <v>357</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row>
    <row r="38" spans="1:25" x14ac:dyDescent="0.2">
      <c r="A38">
        <v>1</v>
      </c>
      <c r="B38">
        <f>A38+1</f>
        <v>2</v>
      </c>
      <c r="C38">
        <f t="shared" ref="C38" si="1">B38+1</f>
        <v>3</v>
      </c>
      <c r="D38">
        <f t="shared" ref="D38" si="2">C38+1</f>
        <v>4</v>
      </c>
      <c r="E38">
        <f t="shared" ref="E38" si="3">D38+1</f>
        <v>5</v>
      </c>
      <c r="F38">
        <f t="shared" ref="F38" si="4">E38+1</f>
        <v>6</v>
      </c>
      <c r="G38">
        <f t="shared" ref="G38" si="5">F38+1</f>
        <v>7</v>
      </c>
      <c r="H38">
        <f t="shared" ref="H38" si="6">G38+1</f>
        <v>8</v>
      </c>
      <c r="I38">
        <f t="shared" ref="I38" si="7">H38+1</f>
        <v>9</v>
      </c>
      <c r="J38">
        <f t="shared" ref="J38" si="8">I38+1</f>
        <v>10</v>
      </c>
      <c r="K38">
        <f t="shared" ref="K38" si="9">J38+1</f>
        <v>11</v>
      </c>
      <c r="L38">
        <f t="shared" ref="L38" si="10">K38+1</f>
        <v>12</v>
      </c>
      <c r="M38">
        <f t="shared" ref="M38" si="11">L38+1</f>
        <v>13</v>
      </c>
      <c r="N38">
        <f t="shared" ref="N38" si="12">M38+1</f>
        <v>14</v>
      </c>
      <c r="O38">
        <f t="shared" ref="O38" si="13">N38+1</f>
        <v>15</v>
      </c>
      <c r="P38">
        <f t="shared" ref="P38" si="14">O38+1</f>
        <v>16</v>
      </c>
      <c r="Q38">
        <f t="shared" ref="Q38" si="15">P38+1</f>
        <v>17</v>
      </c>
      <c r="R38">
        <f t="shared" ref="R38" si="16">Q38+1</f>
        <v>18</v>
      </c>
      <c r="S38">
        <f t="shared" ref="S38" si="17">R38+1</f>
        <v>19</v>
      </c>
      <c r="T38">
        <f t="shared" ref="T38" si="18">S38+1</f>
        <v>20</v>
      </c>
      <c r="U38">
        <f t="shared" ref="U38" si="19">T38+1</f>
        <v>21</v>
      </c>
      <c r="V38">
        <f t="shared" ref="V38" si="20">U38+1</f>
        <v>22</v>
      </c>
      <c r="W38">
        <f t="shared" ref="W38" si="21">V38+1</f>
        <v>23</v>
      </c>
      <c r="X38">
        <f t="shared" ref="X38" si="22">W38+1</f>
        <v>24</v>
      </c>
      <c r="Y38">
        <f t="shared" ref="Y38" si="23">X38+1</f>
        <v>25</v>
      </c>
    </row>
    <row r="39" spans="1:25" x14ac:dyDescent="0.2">
      <c r="A39" s="525"/>
      <c r="B39" s="525" t="s">
        <v>191</v>
      </c>
      <c r="C39" s="525" t="s">
        <v>192</v>
      </c>
      <c r="D39" s="525" t="s">
        <v>193</v>
      </c>
      <c r="E39" s="525" t="s">
        <v>172</v>
      </c>
      <c r="F39" s="525" t="s">
        <v>194</v>
      </c>
      <c r="G39" s="525" t="s">
        <v>195</v>
      </c>
      <c r="H39" s="525" t="s">
        <v>196</v>
      </c>
      <c r="I39" s="525" t="s">
        <v>197</v>
      </c>
      <c r="J39" s="525" t="s">
        <v>198</v>
      </c>
      <c r="K39" s="525" t="s">
        <v>199</v>
      </c>
      <c r="L39" s="525" t="s">
        <v>200</v>
      </c>
      <c r="M39" s="525" t="s">
        <v>171</v>
      </c>
      <c r="N39" s="525" t="s">
        <v>201</v>
      </c>
      <c r="O39" s="525" t="s">
        <v>202</v>
      </c>
      <c r="P39" s="525" t="s">
        <v>203</v>
      </c>
      <c r="Q39" s="525" t="s">
        <v>204</v>
      </c>
      <c r="R39" s="525" t="s">
        <v>100</v>
      </c>
      <c r="S39" s="525" t="s">
        <v>101</v>
      </c>
      <c r="T39" s="525" t="s">
        <v>102</v>
      </c>
      <c r="U39" s="525" t="s">
        <v>99</v>
      </c>
      <c r="V39" s="525" t="s">
        <v>103</v>
      </c>
      <c r="W39" s="525" t="s">
        <v>104</v>
      </c>
      <c r="X39" s="525" t="s">
        <v>105</v>
      </c>
      <c r="Y39" s="525" t="s">
        <v>205</v>
      </c>
    </row>
    <row r="40" spans="1:25" x14ac:dyDescent="0.2">
      <c r="A40" s="527" t="s">
        <v>486</v>
      </c>
      <c r="B40" s="541">
        <v>52.8</v>
      </c>
      <c r="C40" s="541">
        <v>54.8</v>
      </c>
      <c r="D40" s="541">
        <v>59.1</v>
      </c>
      <c r="E40" s="541">
        <v>61</v>
      </c>
      <c r="F40" s="541">
        <v>47.3</v>
      </c>
      <c r="G40" s="541">
        <v>49</v>
      </c>
      <c r="H40" s="541">
        <v>51.3</v>
      </c>
      <c r="I40" s="541">
        <v>52.2</v>
      </c>
      <c r="J40" s="541">
        <v>63.5</v>
      </c>
      <c r="K40" s="541">
        <v>65.7</v>
      </c>
      <c r="L40" s="541">
        <v>70.2</v>
      </c>
      <c r="M40" s="541">
        <v>71.8</v>
      </c>
      <c r="N40" s="541">
        <v>57.8</v>
      </c>
      <c r="O40" s="541">
        <v>59.2</v>
      </c>
      <c r="P40" s="541">
        <v>61.2</v>
      </c>
      <c r="Q40" s="541">
        <v>61.8</v>
      </c>
      <c r="R40" s="541">
        <v>58.1</v>
      </c>
      <c r="S40" s="541">
        <v>60.2</v>
      </c>
      <c r="T40" s="541">
        <v>64.599999999999994</v>
      </c>
      <c r="U40" s="541">
        <v>66.3</v>
      </c>
      <c r="V40" s="541">
        <v>52.5</v>
      </c>
      <c r="W40" s="541">
        <v>54</v>
      </c>
      <c r="X40" s="541">
        <v>56.2</v>
      </c>
      <c r="Y40" s="541">
        <v>56.9</v>
      </c>
    </row>
    <row r="41" spans="1:25" ht="22.5" x14ac:dyDescent="0.2">
      <c r="A41" s="543" t="s">
        <v>476</v>
      </c>
      <c r="B41" s="541">
        <v>50.8</v>
      </c>
      <c r="C41" s="541">
        <v>52.7</v>
      </c>
      <c r="D41" s="541">
        <v>57</v>
      </c>
      <c r="E41" s="541">
        <v>58.8</v>
      </c>
      <c r="F41" s="541">
        <v>45.3</v>
      </c>
      <c r="G41" s="541">
        <v>46.8</v>
      </c>
      <c r="H41" s="541">
        <v>48.9</v>
      </c>
      <c r="I41" s="541">
        <v>49.7</v>
      </c>
      <c r="J41" s="541">
        <v>62.3</v>
      </c>
      <c r="K41" s="541">
        <v>64.2</v>
      </c>
      <c r="L41" s="541">
        <v>68.7</v>
      </c>
      <c r="M41" s="541">
        <v>70.400000000000006</v>
      </c>
      <c r="N41" s="541">
        <v>56.1</v>
      </c>
      <c r="O41" s="541">
        <v>57.3</v>
      </c>
      <c r="P41" s="541">
        <v>59.2</v>
      </c>
      <c r="Q41" s="541">
        <v>59.8</v>
      </c>
      <c r="R41" s="541">
        <v>56.5</v>
      </c>
      <c r="S41" s="541">
        <v>58.4</v>
      </c>
      <c r="T41" s="541">
        <v>62.8</v>
      </c>
      <c r="U41" s="541">
        <v>64.5</v>
      </c>
      <c r="V41" s="541">
        <v>50.7</v>
      </c>
      <c r="W41" s="541">
        <v>52</v>
      </c>
      <c r="X41" s="541">
        <v>54</v>
      </c>
      <c r="Y41" s="541">
        <v>54.7</v>
      </c>
    </row>
    <row r="42" spans="1:25" x14ac:dyDescent="0.2">
      <c r="A42" s="528" t="s">
        <v>477</v>
      </c>
      <c r="B42" s="541">
        <v>54.2</v>
      </c>
      <c r="C42" s="541">
        <v>56.4</v>
      </c>
      <c r="D42" s="541">
        <v>60.8</v>
      </c>
      <c r="E42" s="541">
        <v>62.7</v>
      </c>
      <c r="F42" s="541">
        <v>48.9</v>
      </c>
      <c r="G42" s="541">
        <v>50.6</v>
      </c>
      <c r="H42" s="541">
        <v>53.1</v>
      </c>
      <c r="I42" s="541">
        <v>54</v>
      </c>
      <c r="J42" s="541">
        <v>64.5</v>
      </c>
      <c r="K42" s="541">
        <v>66.900000000000006</v>
      </c>
      <c r="L42" s="541">
        <v>71.400000000000006</v>
      </c>
      <c r="M42" s="541">
        <v>72.900000000000006</v>
      </c>
      <c r="N42" s="541">
        <v>59</v>
      </c>
      <c r="O42" s="541">
        <v>60.7</v>
      </c>
      <c r="P42" s="541">
        <v>62.7</v>
      </c>
      <c r="Q42" s="541">
        <v>63.4</v>
      </c>
      <c r="R42" s="541">
        <v>59.3</v>
      </c>
      <c r="S42" s="541">
        <v>61.5</v>
      </c>
      <c r="T42" s="541">
        <v>66</v>
      </c>
      <c r="U42" s="541">
        <v>67.8</v>
      </c>
      <c r="V42" s="541">
        <v>53.9</v>
      </c>
      <c r="W42" s="541">
        <v>55.6</v>
      </c>
      <c r="X42" s="541">
        <v>57.9</v>
      </c>
      <c r="Y42" s="541">
        <v>58.6</v>
      </c>
    </row>
    <row r="43" spans="1:25" x14ac:dyDescent="0.2">
      <c r="A43" s="529" t="s">
        <v>478</v>
      </c>
      <c r="B43" s="541">
        <v>34.9</v>
      </c>
      <c r="C43" s="541">
        <v>38.299999999999997</v>
      </c>
      <c r="D43" s="541">
        <v>45.4</v>
      </c>
      <c r="E43" s="541">
        <v>47.9</v>
      </c>
      <c r="F43" s="541">
        <v>31.9</v>
      </c>
      <c r="G43" s="541">
        <v>34.700000000000003</v>
      </c>
      <c r="H43" s="541">
        <v>39.5</v>
      </c>
      <c r="I43" s="541">
        <v>40.9</v>
      </c>
      <c r="J43" s="541">
        <v>44.4</v>
      </c>
      <c r="K43" s="541">
        <v>48.2</v>
      </c>
      <c r="L43" s="541">
        <v>56.1</v>
      </c>
      <c r="M43" s="541">
        <v>58.3</v>
      </c>
      <c r="N43" s="541">
        <v>40.6</v>
      </c>
      <c r="O43" s="541">
        <v>43.5</v>
      </c>
      <c r="P43" s="541">
        <v>47.6</v>
      </c>
      <c r="Q43" s="541">
        <v>48.7</v>
      </c>
      <c r="R43" s="541">
        <v>39.5</v>
      </c>
      <c r="S43" s="541">
        <v>43.1</v>
      </c>
      <c r="T43" s="541">
        <v>50.6</v>
      </c>
      <c r="U43" s="541">
        <v>52.9</v>
      </c>
      <c r="V43" s="541">
        <v>36.1</v>
      </c>
      <c r="W43" s="541">
        <v>39</v>
      </c>
      <c r="X43" s="541">
        <v>43.4</v>
      </c>
      <c r="Y43" s="541">
        <v>44.7</v>
      </c>
    </row>
    <row r="44" spans="1:25" x14ac:dyDescent="0.2">
      <c r="A44" s="529" t="s">
        <v>479</v>
      </c>
      <c r="B44" s="541">
        <v>60.3</v>
      </c>
      <c r="C44" s="541">
        <v>62.1</v>
      </c>
      <c r="D44" s="541">
        <v>65.7</v>
      </c>
      <c r="E44" s="541">
        <v>67.5</v>
      </c>
      <c r="F44" s="541">
        <v>54.3</v>
      </c>
      <c r="G44" s="541">
        <v>55.7</v>
      </c>
      <c r="H44" s="541">
        <v>57.5</v>
      </c>
      <c r="I44" s="541">
        <v>58.3</v>
      </c>
      <c r="J44" s="541">
        <v>70.5</v>
      </c>
      <c r="K44" s="541">
        <v>72.400000000000006</v>
      </c>
      <c r="L44" s="541">
        <v>76</v>
      </c>
      <c r="M44" s="541">
        <v>77.3</v>
      </c>
      <c r="N44" s="541">
        <v>64.599999999999994</v>
      </c>
      <c r="O44" s="541">
        <v>65.900000000000006</v>
      </c>
      <c r="P44" s="541">
        <v>67.3</v>
      </c>
      <c r="Q44" s="541">
        <v>67.8</v>
      </c>
      <c r="R44" s="541">
        <v>65.400000000000006</v>
      </c>
      <c r="S44" s="541">
        <v>67.3</v>
      </c>
      <c r="T44" s="541">
        <v>70.8</v>
      </c>
      <c r="U44" s="541">
        <v>72.400000000000006</v>
      </c>
      <c r="V44" s="541">
        <v>59.4</v>
      </c>
      <c r="W44" s="541">
        <v>60.8</v>
      </c>
      <c r="X44" s="541">
        <v>62.4</v>
      </c>
      <c r="Y44" s="541">
        <v>63</v>
      </c>
    </row>
    <row r="45" spans="1:25" x14ac:dyDescent="0.2">
      <c r="A45" s="544" t="s">
        <v>480</v>
      </c>
      <c r="B45" s="541">
        <v>62.7</v>
      </c>
      <c r="C45" s="541">
        <v>65.2</v>
      </c>
      <c r="D45" s="541">
        <v>65.7</v>
      </c>
      <c r="E45" s="541">
        <v>66.3</v>
      </c>
      <c r="F45" s="541">
        <v>53.9</v>
      </c>
      <c r="G45" s="541">
        <v>55.2</v>
      </c>
      <c r="H45" s="541">
        <v>55.5</v>
      </c>
      <c r="I45" s="541">
        <v>55.8</v>
      </c>
      <c r="J45" s="541">
        <v>68.099999999999994</v>
      </c>
      <c r="K45" s="541">
        <v>71.2</v>
      </c>
      <c r="L45" s="541">
        <v>71.7</v>
      </c>
      <c r="M45" s="541">
        <v>72.8</v>
      </c>
      <c r="N45" s="541">
        <v>60.2</v>
      </c>
      <c r="O45" s="541">
        <v>61.8</v>
      </c>
      <c r="P45" s="541">
        <v>61.8</v>
      </c>
      <c r="Q45" s="541">
        <v>61.8</v>
      </c>
      <c r="R45" s="541">
        <v>64.599999999999994</v>
      </c>
      <c r="S45" s="541">
        <v>67.3</v>
      </c>
      <c r="T45" s="541">
        <v>67.8</v>
      </c>
      <c r="U45" s="541">
        <v>68.5</v>
      </c>
      <c r="V45" s="541">
        <v>56.1</v>
      </c>
      <c r="W45" s="541">
        <v>57.5</v>
      </c>
      <c r="X45" s="541">
        <v>57.7</v>
      </c>
      <c r="Y45" s="541">
        <v>57.9</v>
      </c>
    </row>
    <row r="46" spans="1:25" ht="22.5" x14ac:dyDescent="0.2">
      <c r="A46" s="544" t="s">
        <v>481</v>
      </c>
      <c r="B46" s="541">
        <v>45.6</v>
      </c>
      <c r="C46" s="541">
        <v>46.9</v>
      </c>
      <c r="D46" s="541">
        <v>47.8</v>
      </c>
      <c r="E46" s="541">
        <v>58.8</v>
      </c>
      <c r="F46" s="541">
        <v>43.8</v>
      </c>
      <c r="G46" s="541">
        <v>44.2</v>
      </c>
      <c r="H46" s="541">
        <v>44.7</v>
      </c>
      <c r="I46" s="541">
        <v>50.4</v>
      </c>
      <c r="J46" s="541">
        <v>35.9</v>
      </c>
      <c r="K46" s="541">
        <v>35.9</v>
      </c>
      <c r="L46" s="541">
        <v>35.9</v>
      </c>
      <c r="M46" s="541">
        <v>39.1</v>
      </c>
      <c r="N46" s="541">
        <v>35.9</v>
      </c>
      <c r="O46" s="541">
        <v>35.9</v>
      </c>
      <c r="P46" s="541">
        <v>35.9</v>
      </c>
      <c r="Q46" s="541">
        <v>37.5</v>
      </c>
      <c r="R46" s="541">
        <v>43.4</v>
      </c>
      <c r="S46" s="541">
        <v>44.5</v>
      </c>
      <c r="T46" s="541">
        <v>45.2</v>
      </c>
      <c r="U46" s="541">
        <v>54.5</v>
      </c>
      <c r="V46" s="541">
        <v>42.1</v>
      </c>
      <c r="W46" s="541">
        <v>42.4</v>
      </c>
      <c r="X46" s="541">
        <v>42.8</v>
      </c>
      <c r="Y46" s="541">
        <v>47.6</v>
      </c>
    </row>
    <row r="47" spans="1:25" x14ac:dyDescent="0.2">
      <c r="A47" s="544" t="s">
        <v>482</v>
      </c>
      <c r="B47" s="541">
        <v>13.9</v>
      </c>
      <c r="C47" s="541">
        <v>14.3</v>
      </c>
      <c r="D47" s="541">
        <v>17.7</v>
      </c>
      <c r="E47" s="541">
        <v>19</v>
      </c>
      <c r="F47" s="541">
        <v>11.9</v>
      </c>
      <c r="G47" s="541">
        <v>12.2</v>
      </c>
      <c r="H47" s="541">
        <v>13.9</v>
      </c>
      <c r="I47" s="541">
        <v>14.3</v>
      </c>
      <c r="J47" s="541">
        <v>19.8</v>
      </c>
      <c r="K47" s="541">
        <v>21.1</v>
      </c>
      <c r="L47" s="541">
        <v>27.4</v>
      </c>
      <c r="M47" s="541">
        <v>28.7</v>
      </c>
      <c r="N47" s="541">
        <v>19</v>
      </c>
      <c r="O47" s="541">
        <v>20.3</v>
      </c>
      <c r="P47" s="541">
        <v>24.5</v>
      </c>
      <c r="Q47" s="541">
        <v>25.7</v>
      </c>
      <c r="R47" s="541">
        <v>16.600000000000001</v>
      </c>
      <c r="S47" s="541">
        <v>17.3</v>
      </c>
      <c r="T47" s="541">
        <v>22</v>
      </c>
      <c r="U47" s="541">
        <v>23.4</v>
      </c>
      <c r="V47" s="541">
        <v>15.1</v>
      </c>
      <c r="W47" s="541">
        <v>15.8</v>
      </c>
      <c r="X47" s="541">
        <v>18.600000000000001</v>
      </c>
      <c r="Y47" s="541">
        <v>19.399999999999999</v>
      </c>
    </row>
    <row r="48" spans="1:25" x14ac:dyDescent="0.2">
      <c r="A48" s="527" t="s">
        <v>483</v>
      </c>
      <c r="B48" s="541">
        <v>0.4</v>
      </c>
      <c r="C48" s="541">
        <v>0.5</v>
      </c>
      <c r="D48" s="541">
        <v>0.5</v>
      </c>
      <c r="E48" s="541">
        <v>0.5</v>
      </c>
      <c r="F48" s="541" t="s">
        <v>425</v>
      </c>
      <c r="G48" s="541" t="s">
        <v>425</v>
      </c>
      <c r="H48" s="541" t="s">
        <v>425</v>
      </c>
      <c r="I48" s="541" t="s">
        <v>425</v>
      </c>
      <c r="J48" s="541">
        <v>0.1</v>
      </c>
      <c r="K48" s="541">
        <v>0.1</v>
      </c>
      <c r="L48" s="541">
        <v>0.2</v>
      </c>
      <c r="M48" s="541">
        <v>0.2</v>
      </c>
      <c r="N48" s="541" t="s">
        <v>425</v>
      </c>
      <c r="O48" s="541" t="s">
        <v>425</v>
      </c>
      <c r="P48" s="541" t="s">
        <v>425</v>
      </c>
      <c r="Q48" s="541" t="s">
        <v>425</v>
      </c>
      <c r="R48" s="541">
        <v>0.3</v>
      </c>
      <c r="S48" s="541">
        <v>0.4</v>
      </c>
      <c r="T48" s="541">
        <v>0.4</v>
      </c>
      <c r="U48" s="541">
        <v>0.5</v>
      </c>
      <c r="V48" s="541">
        <v>0.3</v>
      </c>
      <c r="W48" s="541">
        <v>0.3</v>
      </c>
      <c r="X48" s="541">
        <v>0.3</v>
      </c>
      <c r="Y48" s="541">
        <v>0.3</v>
      </c>
    </row>
    <row r="49" spans="1:26" x14ac:dyDescent="0.2">
      <c r="A49" s="530" t="s">
        <v>484</v>
      </c>
      <c r="B49" s="541">
        <v>51.4</v>
      </c>
      <c r="C49" s="541">
        <v>53.4</v>
      </c>
      <c r="D49" s="541">
        <v>57.6</v>
      </c>
      <c r="E49" s="541">
        <v>59.4</v>
      </c>
      <c r="F49" s="541">
        <v>46.1</v>
      </c>
      <c r="G49" s="541">
        <v>47.7</v>
      </c>
      <c r="H49" s="541">
        <v>50</v>
      </c>
      <c r="I49" s="541">
        <v>50.8</v>
      </c>
      <c r="J49" s="541">
        <v>62.9</v>
      </c>
      <c r="K49" s="541">
        <v>65</v>
      </c>
      <c r="L49" s="541">
        <v>69.5</v>
      </c>
      <c r="M49" s="541">
        <v>71.099999999999994</v>
      </c>
      <c r="N49" s="541">
        <v>57.2</v>
      </c>
      <c r="O49" s="541">
        <v>58.6</v>
      </c>
      <c r="P49" s="541">
        <v>60.6</v>
      </c>
      <c r="Q49" s="541">
        <v>61.2</v>
      </c>
      <c r="R49" s="541">
        <v>57</v>
      </c>
      <c r="S49" s="541">
        <v>59.1</v>
      </c>
      <c r="T49" s="541">
        <v>63.4</v>
      </c>
      <c r="U49" s="541">
        <v>65.099999999999994</v>
      </c>
      <c r="V49" s="541">
        <v>51.6</v>
      </c>
      <c r="W49" s="541">
        <v>53.1</v>
      </c>
      <c r="X49" s="541">
        <v>55.2</v>
      </c>
      <c r="Y49" s="541">
        <v>55.9</v>
      </c>
    </row>
    <row r="50" spans="1:26" ht="45" x14ac:dyDescent="0.2">
      <c r="A50" s="547" t="s">
        <v>158</v>
      </c>
      <c r="B50" s="541">
        <v>1</v>
      </c>
      <c r="C50" s="541">
        <v>1.1000000000000001</v>
      </c>
      <c r="D50" s="541">
        <v>1.4</v>
      </c>
      <c r="E50" s="541">
        <v>1.6</v>
      </c>
      <c r="F50" s="541">
        <v>0.7</v>
      </c>
      <c r="G50" s="541">
        <v>0.7</v>
      </c>
      <c r="H50" s="541">
        <v>0.9</v>
      </c>
      <c r="I50" s="541">
        <v>0.9</v>
      </c>
      <c r="J50" s="541">
        <v>2</v>
      </c>
      <c r="K50" s="541">
        <v>2.4</v>
      </c>
      <c r="L50" s="541">
        <v>2.7</v>
      </c>
      <c r="M50" s="541">
        <v>3</v>
      </c>
      <c r="N50" s="541">
        <v>1.5</v>
      </c>
      <c r="O50" s="541">
        <v>1.8</v>
      </c>
      <c r="P50" s="541">
        <v>1.9</v>
      </c>
      <c r="Q50" s="541">
        <v>2</v>
      </c>
      <c r="R50" s="541">
        <v>1.4</v>
      </c>
      <c r="S50" s="541">
        <v>1.6</v>
      </c>
      <c r="T50" s="541">
        <v>1.8</v>
      </c>
      <c r="U50" s="541">
        <v>2.1</v>
      </c>
      <c r="V50" s="541">
        <v>1</v>
      </c>
      <c r="W50" s="541">
        <v>1.1000000000000001</v>
      </c>
      <c r="X50" s="541">
        <v>1.3</v>
      </c>
      <c r="Y50" s="541">
        <v>1.3</v>
      </c>
    </row>
    <row r="51" spans="1:26" ht="56.25" x14ac:dyDescent="0.2">
      <c r="A51" s="548" t="s">
        <v>157</v>
      </c>
      <c r="B51" s="541">
        <v>50.4</v>
      </c>
      <c r="C51" s="541">
        <v>52.3</v>
      </c>
      <c r="D51" s="541">
        <v>56.5</v>
      </c>
      <c r="E51" s="541">
        <v>58.3</v>
      </c>
      <c r="F51" s="541">
        <v>45.2</v>
      </c>
      <c r="G51" s="541">
        <v>46.7</v>
      </c>
      <c r="H51" s="541">
        <v>49</v>
      </c>
      <c r="I51" s="541">
        <v>49.8</v>
      </c>
      <c r="J51" s="541">
        <v>62.2</v>
      </c>
      <c r="K51" s="541">
        <v>64.3</v>
      </c>
      <c r="L51" s="541">
        <v>68.7</v>
      </c>
      <c r="M51" s="541">
        <v>70.3</v>
      </c>
      <c r="N51" s="541">
        <v>56.5</v>
      </c>
      <c r="O51" s="541">
        <v>58</v>
      </c>
      <c r="P51" s="541">
        <v>59.9</v>
      </c>
      <c r="Q51" s="541">
        <v>60.5</v>
      </c>
      <c r="R51" s="541">
        <v>56.1</v>
      </c>
      <c r="S51" s="541">
        <v>58.2</v>
      </c>
      <c r="T51" s="541">
        <v>62.4</v>
      </c>
      <c r="U51" s="541">
        <v>64.099999999999994</v>
      </c>
      <c r="V51" s="541">
        <v>50.7</v>
      </c>
      <c r="W51" s="541">
        <v>52.2</v>
      </c>
      <c r="X51" s="541">
        <v>54.3</v>
      </c>
      <c r="Y51" s="541">
        <v>55</v>
      </c>
    </row>
    <row r="52" spans="1:26" x14ac:dyDescent="0.2">
      <c r="A52" s="527" t="s">
        <v>96</v>
      </c>
      <c r="B52" s="541">
        <v>3.2</v>
      </c>
      <c r="C52" s="541">
        <v>3.5</v>
      </c>
      <c r="D52" s="541">
        <v>3.5</v>
      </c>
      <c r="E52" s="541">
        <v>3.9</v>
      </c>
      <c r="F52" s="541">
        <v>2.2999999999999998</v>
      </c>
      <c r="G52" s="541">
        <v>2.6</v>
      </c>
      <c r="H52" s="541">
        <v>2.6</v>
      </c>
      <c r="I52" s="541">
        <v>2.6</v>
      </c>
      <c r="J52" s="541">
        <v>2.1</v>
      </c>
      <c r="K52" s="541">
        <v>2.1</v>
      </c>
      <c r="L52" s="541">
        <v>2.1</v>
      </c>
      <c r="M52" s="541">
        <v>2.1</v>
      </c>
      <c r="N52" s="541">
        <v>2.1</v>
      </c>
      <c r="O52" s="541">
        <v>2.1</v>
      </c>
      <c r="P52" s="541">
        <v>2.1</v>
      </c>
      <c r="Q52" s="541">
        <v>2.1</v>
      </c>
      <c r="R52" s="541">
        <v>3</v>
      </c>
      <c r="S52" s="541">
        <v>3.1</v>
      </c>
      <c r="T52" s="541">
        <v>3.1</v>
      </c>
      <c r="U52" s="541">
        <v>3.5</v>
      </c>
      <c r="V52" s="541">
        <v>2.2999999999999998</v>
      </c>
      <c r="W52" s="541">
        <v>2.4</v>
      </c>
      <c r="X52" s="541">
        <v>2.4</v>
      </c>
      <c r="Y52" s="541">
        <v>2.4</v>
      </c>
    </row>
    <row r="53" spans="1:26" x14ac:dyDescent="0.2">
      <c r="A53" s="527" t="s">
        <v>60</v>
      </c>
      <c r="B53" s="541">
        <v>40.4</v>
      </c>
      <c r="C53" s="541">
        <v>45.3</v>
      </c>
      <c r="D53" s="541">
        <v>45.4</v>
      </c>
      <c r="E53" s="541">
        <v>49</v>
      </c>
      <c r="F53" s="541">
        <v>22.1</v>
      </c>
      <c r="G53" s="541">
        <v>22.4</v>
      </c>
      <c r="H53" s="541">
        <v>22.4</v>
      </c>
      <c r="I53" s="541">
        <v>22.6</v>
      </c>
      <c r="J53" s="541">
        <v>58.4</v>
      </c>
      <c r="K53" s="541">
        <v>61.4</v>
      </c>
      <c r="L53" s="541">
        <v>61.5</v>
      </c>
      <c r="M53" s="541">
        <v>64.2</v>
      </c>
      <c r="N53" s="541">
        <v>32.6</v>
      </c>
      <c r="O53" s="541">
        <v>33</v>
      </c>
      <c r="P53" s="541">
        <v>33</v>
      </c>
      <c r="Q53" s="541">
        <v>33.5</v>
      </c>
      <c r="R53" s="541">
        <v>49.3</v>
      </c>
      <c r="S53" s="541">
        <v>53.3</v>
      </c>
      <c r="T53" s="541">
        <v>53.4</v>
      </c>
      <c r="U53" s="541">
        <v>56.5</v>
      </c>
      <c r="V53" s="541">
        <v>27.3</v>
      </c>
      <c r="W53" s="541">
        <v>27.6</v>
      </c>
      <c r="X53" s="541">
        <v>27.7</v>
      </c>
      <c r="Y53" s="541">
        <v>28</v>
      </c>
    </row>
    <row r="54" spans="1:26" x14ac:dyDescent="0.2">
      <c r="A54" s="527" t="s">
        <v>61</v>
      </c>
      <c r="B54" s="541">
        <v>2.8</v>
      </c>
      <c r="C54" s="541">
        <v>3.5</v>
      </c>
      <c r="D54" s="541">
        <v>3.8</v>
      </c>
      <c r="E54" s="541">
        <v>4</v>
      </c>
      <c r="F54" s="541">
        <v>1.3</v>
      </c>
      <c r="G54" s="541">
        <v>1.3</v>
      </c>
      <c r="H54" s="541">
        <v>1.4</v>
      </c>
      <c r="I54" s="541">
        <v>1.6</v>
      </c>
      <c r="J54" s="541">
        <v>2.4</v>
      </c>
      <c r="K54" s="541">
        <v>2.4</v>
      </c>
      <c r="L54" s="541">
        <v>2.4</v>
      </c>
      <c r="M54" s="541">
        <v>2.4</v>
      </c>
      <c r="N54" s="541">
        <v>1.9</v>
      </c>
      <c r="O54" s="541">
        <v>1.9</v>
      </c>
      <c r="P54" s="541">
        <v>1.9</v>
      </c>
      <c r="Q54" s="541">
        <v>1.9</v>
      </c>
      <c r="R54" s="541">
        <v>2.7</v>
      </c>
      <c r="S54" s="541">
        <v>3.3</v>
      </c>
      <c r="T54" s="541">
        <v>3.5</v>
      </c>
      <c r="U54" s="541">
        <v>3.6</v>
      </c>
      <c r="V54" s="541">
        <v>1.4</v>
      </c>
      <c r="W54" s="541">
        <v>1.4</v>
      </c>
      <c r="X54" s="541">
        <v>1.5</v>
      </c>
      <c r="Y54" s="541">
        <v>1.7</v>
      </c>
    </row>
    <row r="55" spans="1:26" x14ac:dyDescent="0.2">
      <c r="A55" s="530" t="s">
        <v>485</v>
      </c>
      <c r="B55" s="541">
        <v>37.299999999999997</v>
      </c>
      <c r="C55" s="541">
        <v>41.9</v>
      </c>
      <c r="D55" s="541">
        <v>42</v>
      </c>
      <c r="E55" s="541">
        <v>45.2</v>
      </c>
      <c r="F55" s="541">
        <v>20.399999999999999</v>
      </c>
      <c r="G55" s="541">
        <v>20.7</v>
      </c>
      <c r="H55" s="541">
        <v>20.7</v>
      </c>
      <c r="I55" s="541">
        <v>20.9</v>
      </c>
      <c r="J55" s="541">
        <v>56.8</v>
      </c>
      <c r="K55" s="541">
        <v>59.7</v>
      </c>
      <c r="L55" s="541">
        <v>59.8</v>
      </c>
      <c r="M55" s="541">
        <v>62.5</v>
      </c>
      <c r="N55" s="541">
        <v>31.7</v>
      </c>
      <c r="O55" s="541">
        <v>32.1</v>
      </c>
      <c r="P55" s="541">
        <v>32.1</v>
      </c>
      <c r="Q55" s="541">
        <v>32.6</v>
      </c>
      <c r="R55" s="541">
        <v>46.7</v>
      </c>
      <c r="S55" s="541">
        <v>50.5</v>
      </c>
      <c r="T55" s="541">
        <v>50.6</v>
      </c>
      <c r="U55" s="541">
        <v>53.5</v>
      </c>
      <c r="V55" s="541">
        <v>25.8</v>
      </c>
      <c r="W55" s="541">
        <v>26.2</v>
      </c>
      <c r="X55" s="541">
        <v>26.2</v>
      </c>
      <c r="Y55" s="541">
        <v>26.5</v>
      </c>
    </row>
    <row r="56" spans="1:26" x14ac:dyDescent="0.2">
      <c r="A56" s="530" t="s">
        <v>82</v>
      </c>
      <c r="B56" s="541">
        <v>1</v>
      </c>
      <c r="C56" s="541">
        <v>1.2</v>
      </c>
      <c r="D56" s="541">
        <v>1.3</v>
      </c>
      <c r="E56" s="541">
        <v>1.4</v>
      </c>
      <c r="F56" s="541">
        <v>0.6</v>
      </c>
      <c r="G56" s="541">
        <v>0.6</v>
      </c>
      <c r="H56" s="541">
        <v>0.7</v>
      </c>
      <c r="I56" s="541">
        <v>0.7</v>
      </c>
      <c r="J56" s="541">
        <v>0.6</v>
      </c>
      <c r="K56" s="541">
        <v>0.6</v>
      </c>
      <c r="L56" s="541">
        <v>0.6</v>
      </c>
      <c r="M56" s="541">
        <v>0.7</v>
      </c>
      <c r="N56" s="541">
        <v>0.5</v>
      </c>
      <c r="O56" s="541">
        <v>0.5</v>
      </c>
      <c r="P56" s="541">
        <v>0.5</v>
      </c>
      <c r="Q56" s="541">
        <v>0.5</v>
      </c>
      <c r="R56" s="541">
        <v>0.9</v>
      </c>
      <c r="S56" s="541">
        <v>1</v>
      </c>
      <c r="T56" s="541">
        <v>1.1000000000000001</v>
      </c>
      <c r="U56" s="541">
        <v>1.2</v>
      </c>
      <c r="V56" s="541">
        <v>0.6</v>
      </c>
      <c r="W56" s="541">
        <v>0.6</v>
      </c>
      <c r="X56" s="541">
        <v>0.6</v>
      </c>
      <c r="Y56" s="541">
        <v>0.7</v>
      </c>
    </row>
    <row r="57" spans="1:26" x14ac:dyDescent="0.2">
      <c r="A57" s="530" t="s">
        <v>62</v>
      </c>
      <c r="B57" s="541">
        <v>49.3</v>
      </c>
      <c r="C57" s="541">
        <v>51.4</v>
      </c>
      <c r="D57" s="541">
        <v>55.2</v>
      </c>
      <c r="E57" s="541">
        <v>57.2</v>
      </c>
      <c r="F57" s="541">
        <v>43.1</v>
      </c>
      <c r="G57" s="541">
        <v>44.5</v>
      </c>
      <c r="H57" s="541">
        <v>46.6</v>
      </c>
      <c r="I57" s="541">
        <v>47.3</v>
      </c>
      <c r="J57" s="541">
        <v>61.7</v>
      </c>
      <c r="K57" s="541">
        <v>63.9</v>
      </c>
      <c r="L57" s="541">
        <v>68</v>
      </c>
      <c r="M57" s="541">
        <v>69.599999999999994</v>
      </c>
      <c r="N57" s="541">
        <v>54.5</v>
      </c>
      <c r="O57" s="541">
        <v>55.8</v>
      </c>
      <c r="P57" s="541">
        <v>57.6</v>
      </c>
      <c r="Q57" s="541">
        <v>58.2</v>
      </c>
      <c r="R57" s="541">
        <v>55.3</v>
      </c>
      <c r="S57" s="541">
        <v>57.5</v>
      </c>
      <c r="T57" s="541">
        <v>61.4</v>
      </c>
      <c r="U57" s="541">
        <v>63.2</v>
      </c>
      <c r="V57" s="541">
        <v>48.6</v>
      </c>
      <c r="W57" s="541">
        <v>50</v>
      </c>
      <c r="X57" s="541">
        <v>51.9</v>
      </c>
      <c r="Y57" s="541">
        <v>52.6</v>
      </c>
    </row>
    <row r="58" spans="1:26" x14ac:dyDescent="0.2">
      <c r="A58" s="545" t="s">
        <v>210</v>
      </c>
      <c r="B58" s="541">
        <v>51.3</v>
      </c>
      <c r="C58" s="541">
        <v>53.2</v>
      </c>
      <c r="D58" s="541">
        <v>57.7</v>
      </c>
      <c r="E58" s="541">
        <v>59.6</v>
      </c>
      <c r="F58" s="541">
        <v>45.8</v>
      </c>
      <c r="G58" s="541">
        <v>47.3</v>
      </c>
      <c r="H58" s="541">
        <v>49.7</v>
      </c>
      <c r="I58" s="541">
        <v>50.6</v>
      </c>
      <c r="J58" s="541">
        <v>62.4</v>
      </c>
      <c r="K58" s="541">
        <v>64.5</v>
      </c>
      <c r="L58" s="541">
        <v>69.2</v>
      </c>
      <c r="M58" s="541">
        <v>70.8</v>
      </c>
      <c r="N58" s="541">
        <v>56.5</v>
      </c>
      <c r="O58" s="541">
        <v>57.9</v>
      </c>
      <c r="P58" s="541">
        <v>59.9</v>
      </c>
      <c r="Q58" s="541">
        <v>60.5</v>
      </c>
      <c r="R58" s="541">
        <v>56.8</v>
      </c>
      <c r="S58" s="541">
        <v>58.8</v>
      </c>
      <c r="T58" s="541">
        <v>63.4</v>
      </c>
      <c r="U58" s="541">
        <v>65.2</v>
      </c>
      <c r="V58" s="541">
        <v>51.1</v>
      </c>
      <c r="W58" s="541">
        <v>52.5</v>
      </c>
      <c r="X58" s="541">
        <v>54.7</v>
      </c>
      <c r="Y58" s="541">
        <v>55.5</v>
      </c>
    </row>
    <row r="59" spans="1:26" x14ac:dyDescent="0.2">
      <c r="A59" s="546" t="s">
        <v>208</v>
      </c>
      <c r="B59" s="541">
        <v>94.3</v>
      </c>
      <c r="C59" s="541">
        <v>98.2</v>
      </c>
      <c r="D59" s="541">
        <v>98.2</v>
      </c>
      <c r="E59" s="541">
        <v>98.5</v>
      </c>
      <c r="F59" s="541">
        <v>90.5</v>
      </c>
      <c r="G59" s="541">
        <v>94.2</v>
      </c>
      <c r="H59" s="541">
        <v>94.2</v>
      </c>
      <c r="I59" s="541">
        <v>94.4</v>
      </c>
      <c r="J59" s="541">
        <v>97.5</v>
      </c>
      <c r="K59" s="541">
        <v>99.1</v>
      </c>
      <c r="L59" s="541">
        <v>99.1</v>
      </c>
      <c r="M59" s="541">
        <v>99.2</v>
      </c>
      <c r="N59" s="541">
        <v>95.9</v>
      </c>
      <c r="O59" s="541">
        <v>97.4</v>
      </c>
      <c r="P59" s="541">
        <v>97.4</v>
      </c>
      <c r="Q59" s="541">
        <v>97.5</v>
      </c>
      <c r="R59" s="541">
        <v>95.9</v>
      </c>
      <c r="S59" s="541">
        <v>98.7</v>
      </c>
      <c r="T59" s="541">
        <v>98.7</v>
      </c>
      <c r="U59" s="541">
        <v>98.8</v>
      </c>
      <c r="V59" s="541">
        <v>93.2</v>
      </c>
      <c r="W59" s="541">
        <v>95.8</v>
      </c>
      <c r="X59" s="541">
        <v>95.8</v>
      </c>
      <c r="Y59" s="541">
        <v>95.9</v>
      </c>
    </row>
    <row r="60" spans="1:26" x14ac:dyDescent="0.2">
      <c r="A60" s="546" t="s">
        <v>209</v>
      </c>
      <c r="B60" s="541">
        <v>41.8</v>
      </c>
      <c r="C60" s="541">
        <v>44.8</v>
      </c>
      <c r="D60" s="541">
        <v>50.7</v>
      </c>
      <c r="E60" s="541">
        <v>52.9</v>
      </c>
      <c r="F60" s="541">
        <v>37.200000000000003</v>
      </c>
      <c r="G60" s="541">
        <v>39.6</v>
      </c>
      <c r="H60" s="541">
        <v>43</v>
      </c>
      <c r="I60" s="541">
        <v>44.3</v>
      </c>
      <c r="J60" s="541">
        <v>54.1</v>
      </c>
      <c r="K60" s="541">
        <v>57.3</v>
      </c>
      <c r="L60" s="541">
        <v>63.4</v>
      </c>
      <c r="M60" s="541">
        <v>65.400000000000006</v>
      </c>
      <c r="N60" s="541">
        <v>48</v>
      </c>
      <c r="O60" s="541">
        <v>50.2</v>
      </c>
      <c r="P60" s="541">
        <v>52.5</v>
      </c>
      <c r="Q60" s="541">
        <v>53.4</v>
      </c>
      <c r="R60" s="541">
        <v>48</v>
      </c>
      <c r="S60" s="541">
        <v>51.1</v>
      </c>
      <c r="T60" s="541">
        <v>57.1</v>
      </c>
      <c r="U60" s="541">
        <v>59.2</v>
      </c>
      <c r="V60" s="541">
        <v>42.7</v>
      </c>
      <c r="W60" s="541">
        <v>44.9</v>
      </c>
      <c r="X60" s="541">
        <v>47.8</v>
      </c>
      <c r="Y60" s="541">
        <v>48.9</v>
      </c>
    </row>
    <row r="61" spans="1:26" x14ac:dyDescent="0.2">
      <c r="A61" s="527" t="s">
        <v>93</v>
      </c>
      <c r="B61" s="541">
        <v>52.8</v>
      </c>
      <c r="C61" s="541">
        <v>54.8</v>
      </c>
      <c r="D61" s="541">
        <v>59.1</v>
      </c>
      <c r="E61" s="541">
        <v>61</v>
      </c>
      <c r="F61" s="541">
        <v>47.3</v>
      </c>
      <c r="G61" s="541">
        <v>49</v>
      </c>
      <c r="H61" s="541">
        <v>51.3</v>
      </c>
      <c r="I61" s="541">
        <v>52.2</v>
      </c>
      <c r="J61" s="541">
        <v>63.5</v>
      </c>
      <c r="K61" s="541">
        <v>65.7</v>
      </c>
      <c r="L61" s="541">
        <v>70.2</v>
      </c>
      <c r="M61" s="541">
        <v>71.8</v>
      </c>
      <c r="N61" s="541">
        <v>57.8</v>
      </c>
      <c r="O61" s="541">
        <v>59.2</v>
      </c>
      <c r="P61" s="541">
        <v>61.2</v>
      </c>
      <c r="Q61" s="541">
        <v>61.8</v>
      </c>
      <c r="R61" s="541">
        <v>58.1</v>
      </c>
      <c r="S61" s="541">
        <v>60.2</v>
      </c>
      <c r="T61" s="541">
        <v>64.599999999999994</v>
      </c>
      <c r="U61" s="541">
        <v>66.3</v>
      </c>
      <c r="V61" s="541">
        <v>52.5</v>
      </c>
      <c r="W61" s="541">
        <v>54</v>
      </c>
      <c r="X61" s="541">
        <v>56.2</v>
      </c>
      <c r="Y61" s="541">
        <v>56.9</v>
      </c>
    </row>
    <row r="62" spans="1:26" x14ac:dyDescent="0.2">
      <c r="A62" s="527" t="s">
        <v>475</v>
      </c>
      <c r="B62" s="541">
        <v>52.8</v>
      </c>
      <c r="C62" s="541">
        <v>54.8</v>
      </c>
      <c r="D62" s="541">
        <v>59.1</v>
      </c>
      <c r="E62" s="541">
        <v>61</v>
      </c>
      <c r="F62" s="541">
        <v>47.3</v>
      </c>
      <c r="G62" s="541">
        <v>49</v>
      </c>
      <c r="H62" s="541">
        <v>51.3</v>
      </c>
      <c r="I62" s="541">
        <v>52.2</v>
      </c>
      <c r="J62" s="541">
        <v>63.5</v>
      </c>
      <c r="K62" s="541">
        <v>65.7</v>
      </c>
      <c r="L62" s="541">
        <v>70.2</v>
      </c>
      <c r="M62" s="541">
        <v>71.8</v>
      </c>
      <c r="N62" s="541">
        <v>57.8</v>
      </c>
      <c r="O62" s="541">
        <v>59.2</v>
      </c>
      <c r="P62" s="541">
        <v>61.2</v>
      </c>
      <c r="Q62" s="541">
        <v>61.8</v>
      </c>
      <c r="R62" s="541">
        <v>58.1</v>
      </c>
      <c r="S62" s="541">
        <v>60.2</v>
      </c>
      <c r="T62" s="541">
        <v>64.599999999999994</v>
      </c>
      <c r="U62" s="541">
        <v>66.3</v>
      </c>
      <c r="V62" s="541">
        <v>52.5</v>
      </c>
      <c r="W62" s="541">
        <v>54</v>
      </c>
      <c r="X62" s="541">
        <v>56.2</v>
      </c>
      <c r="Y62" s="541">
        <v>56.9</v>
      </c>
    </row>
    <row r="63" spans="1:26" s="442" customFormat="1" x14ac:dyDescent="0.2">
      <c r="B63" s="508"/>
      <c r="Z63" s="549"/>
    </row>
    <row r="64" spans="1:26" s="442" customFormat="1" x14ac:dyDescent="0.2">
      <c r="B64" s="525"/>
      <c r="C64" s="540" t="s">
        <v>359</v>
      </c>
    </row>
    <row r="65" spans="1:1" s="442" customFormat="1" x14ac:dyDescent="0.2"/>
    <row r="66" spans="1:1" s="442" customFormat="1" x14ac:dyDescent="0.2"/>
    <row r="67" spans="1:1" s="442" customFormat="1" x14ac:dyDescent="0.2">
      <c r="A67" s="412"/>
    </row>
    <row r="68" spans="1:1" s="442" customFormat="1" x14ac:dyDescent="0.2">
      <c r="A68" s="411"/>
    </row>
    <row r="69" spans="1:1" s="442" customFormat="1" x14ac:dyDescent="0.2">
      <c r="A69" s="411"/>
    </row>
    <row r="70" spans="1:1" s="442" customFormat="1" x14ac:dyDescent="0.2">
      <c r="A70" s="550"/>
    </row>
    <row r="71" spans="1:1" s="442" customFormat="1" x14ac:dyDescent="0.2">
      <c r="A71" s="550"/>
    </row>
    <row r="72" spans="1:1" s="442" customFormat="1" x14ac:dyDescent="0.2">
      <c r="A72" s="551"/>
    </row>
    <row r="73" spans="1:1" s="442" customFormat="1" x14ac:dyDescent="0.2">
      <c r="A73" s="412"/>
    </row>
    <row r="74" spans="1:1" s="442" customFormat="1" x14ac:dyDescent="0.2">
      <c r="A74" s="412"/>
    </row>
    <row r="75" spans="1:1" s="442" customFormat="1" x14ac:dyDescent="0.2">
      <c r="A75" s="552"/>
    </row>
    <row r="76" spans="1:1" s="442" customFormat="1" x14ac:dyDescent="0.2">
      <c r="A76" s="553"/>
    </row>
    <row r="77" spans="1:1" s="442" customFormat="1" x14ac:dyDescent="0.2">
      <c r="A77" s="412"/>
    </row>
    <row r="78" spans="1:1" s="442" customFormat="1" x14ac:dyDescent="0.2">
      <c r="A78" s="412"/>
    </row>
    <row r="79" spans="1:1" s="442" customFormat="1" x14ac:dyDescent="0.2">
      <c r="A79" s="412"/>
    </row>
    <row r="80" spans="1:1" s="442" customFormat="1" x14ac:dyDescent="0.2">
      <c r="A80" s="553"/>
    </row>
    <row r="81" spans="1:25" s="442" customFormat="1" x14ac:dyDescent="0.2">
      <c r="A81" s="553"/>
    </row>
    <row r="82" spans="1:25" s="442" customFormat="1" x14ac:dyDescent="0.2">
      <c r="A82" s="553"/>
    </row>
    <row r="83" spans="1:25" s="442" customFormat="1" x14ac:dyDescent="0.2"/>
    <row r="84" spans="1:25" s="442" customFormat="1" x14ac:dyDescent="0.2">
      <c r="B84" s="554"/>
      <c r="C84" s="554"/>
      <c r="D84" s="554"/>
      <c r="E84" s="554"/>
      <c r="F84" s="554"/>
      <c r="G84" s="554"/>
      <c r="H84" s="554"/>
      <c r="I84" s="554"/>
      <c r="J84" s="554"/>
      <c r="K84" s="554"/>
      <c r="L84" s="554"/>
      <c r="M84" s="554"/>
      <c r="N84" s="554"/>
      <c r="O84" s="554"/>
      <c r="P84" s="554"/>
      <c r="Q84" s="554"/>
      <c r="R84" s="554"/>
      <c r="S84" s="554"/>
      <c r="T84" s="554"/>
      <c r="U84" s="554"/>
      <c r="V84" s="554"/>
      <c r="W84" s="554"/>
      <c r="X84" s="554"/>
      <c r="Y84" s="554"/>
    </row>
    <row r="85" spans="1:25" s="442" customFormat="1" x14ac:dyDescent="0.2">
      <c r="B85" s="554"/>
      <c r="C85" s="554"/>
      <c r="D85" s="554"/>
      <c r="E85" s="554"/>
      <c r="F85" s="554"/>
      <c r="G85" s="554"/>
      <c r="H85" s="554"/>
      <c r="I85" s="554"/>
      <c r="J85" s="554"/>
      <c r="K85" s="554"/>
      <c r="L85" s="554"/>
      <c r="M85" s="554"/>
      <c r="N85" s="554"/>
      <c r="O85" s="554"/>
      <c r="P85" s="554"/>
      <c r="Q85" s="554"/>
      <c r="R85" s="554"/>
      <c r="S85" s="554"/>
      <c r="T85" s="554"/>
      <c r="U85" s="554"/>
      <c r="V85" s="554"/>
      <c r="W85" s="554"/>
      <c r="X85" s="554"/>
      <c r="Y85" s="554"/>
    </row>
    <row r="86" spans="1:25" s="442" customFormat="1" x14ac:dyDescent="0.2">
      <c r="B86" s="554"/>
      <c r="C86" s="554"/>
      <c r="D86" s="554"/>
      <c r="E86" s="554"/>
      <c r="F86" s="554"/>
      <c r="G86" s="554"/>
      <c r="H86" s="554"/>
      <c r="I86" s="554"/>
      <c r="J86" s="554"/>
      <c r="K86" s="554"/>
      <c r="L86" s="554"/>
      <c r="M86" s="554"/>
      <c r="N86" s="554"/>
      <c r="O86" s="554"/>
      <c r="P86" s="554"/>
      <c r="Q86" s="554"/>
      <c r="R86" s="554"/>
      <c r="S86" s="554"/>
      <c r="T86" s="554"/>
      <c r="U86" s="554"/>
      <c r="V86" s="554"/>
      <c r="W86" s="554"/>
      <c r="X86" s="554"/>
      <c r="Y86" s="554"/>
    </row>
    <row r="87" spans="1:25" s="442" customFormat="1" x14ac:dyDescent="0.2">
      <c r="A87" s="412"/>
      <c r="B87" s="554"/>
      <c r="C87" s="554"/>
      <c r="D87" s="554"/>
      <c r="E87" s="554"/>
      <c r="F87" s="554"/>
      <c r="G87" s="554"/>
      <c r="H87" s="554"/>
      <c r="I87" s="554"/>
      <c r="J87" s="554"/>
      <c r="K87" s="554"/>
      <c r="L87" s="554"/>
      <c r="M87" s="554"/>
      <c r="N87" s="554"/>
      <c r="O87" s="554"/>
      <c r="P87" s="554"/>
      <c r="Q87" s="554"/>
      <c r="R87" s="554"/>
      <c r="S87" s="554"/>
      <c r="T87" s="554"/>
      <c r="U87" s="554"/>
      <c r="V87" s="554"/>
      <c r="W87" s="554"/>
      <c r="X87" s="554"/>
      <c r="Y87" s="554"/>
    </row>
    <row r="88" spans="1:25" s="442" customFormat="1" x14ac:dyDescent="0.2">
      <c r="A88" s="412"/>
      <c r="B88" s="554"/>
      <c r="C88" s="554"/>
      <c r="D88" s="554"/>
      <c r="E88" s="554"/>
      <c r="F88" s="554"/>
      <c r="G88" s="554"/>
      <c r="H88" s="554"/>
      <c r="I88" s="554"/>
      <c r="J88" s="554"/>
      <c r="K88" s="554"/>
      <c r="L88" s="554"/>
      <c r="M88" s="554"/>
      <c r="N88" s="554"/>
      <c r="O88" s="554"/>
      <c r="P88" s="554"/>
      <c r="Q88" s="554"/>
      <c r="R88" s="554"/>
      <c r="S88" s="554"/>
      <c r="T88" s="554"/>
      <c r="U88" s="554"/>
      <c r="V88" s="554"/>
      <c r="W88" s="554"/>
      <c r="X88" s="554"/>
      <c r="Y88" s="554"/>
    </row>
    <row r="89" spans="1:25" s="442" customFormat="1" x14ac:dyDescent="0.2">
      <c r="A89" s="411"/>
      <c r="B89" s="554"/>
      <c r="C89" s="554"/>
      <c r="D89" s="554"/>
      <c r="E89" s="554"/>
      <c r="F89" s="554"/>
      <c r="G89" s="554"/>
      <c r="H89" s="554"/>
      <c r="I89" s="554"/>
      <c r="J89" s="554"/>
      <c r="K89" s="554"/>
      <c r="L89" s="554"/>
      <c r="M89" s="554"/>
      <c r="N89" s="554"/>
      <c r="O89" s="554"/>
      <c r="P89" s="554"/>
      <c r="Q89" s="554"/>
      <c r="R89" s="554"/>
      <c r="S89" s="554"/>
      <c r="T89" s="554"/>
      <c r="U89" s="554"/>
      <c r="V89" s="554"/>
      <c r="W89" s="554"/>
      <c r="X89" s="554"/>
      <c r="Y89" s="554"/>
    </row>
    <row r="90" spans="1:25" s="442" customFormat="1" x14ac:dyDescent="0.2">
      <c r="A90" s="411"/>
      <c r="B90" s="554"/>
      <c r="C90" s="554"/>
      <c r="D90" s="554"/>
      <c r="E90" s="554"/>
      <c r="F90" s="554"/>
      <c r="G90" s="554"/>
      <c r="H90" s="554"/>
      <c r="I90" s="554"/>
      <c r="J90" s="554"/>
      <c r="K90" s="554"/>
      <c r="L90" s="554"/>
      <c r="M90" s="554"/>
      <c r="N90" s="554"/>
      <c r="O90" s="554"/>
      <c r="P90" s="554"/>
      <c r="Q90" s="554"/>
      <c r="R90" s="554"/>
      <c r="S90" s="554"/>
      <c r="T90" s="554"/>
      <c r="U90" s="554"/>
      <c r="V90" s="554"/>
      <c r="W90" s="554"/>
      <c r="X90" s="554"/>
      <c r="Y90" s="554"/>
    </row>
    <row r="91" spans="1:25" s="442" customFormat="1" x14ac:dyDescent="0.2">
      <c r="A91" s="550"/>
      <c r="B91" s="554"/>
      <c r="C91" s="554"/>
      <c r="D91" s="554"/>
      <c r="E91" s="554"/>
      <c r="F91" s="554"/>
      <c r="G91" s="554"/>
      <c r="H91" s="554"/>
      <c r="I91" s="554"/>
      <c r="J91" s="554"/>
      <c r="K91" s="554"/>
      <c r="L91" s="554"/>
      <c r="M91" s="554"/>
      <c r="N91" s="554"/>
      <c r="O91" s="554"/>
      <c r="P91" s="554"/>
      <c r="Q91" s="554"/>
      <c r="R91" s="554"/>
      <c r="S91" s="554"/>
      <c r="T91" s="554"/>
      <c r="U91" s="554"/>
      <c r="V91" s="554"/>
      <c r="W91" s="554"/>
      <c r="X91" s="554"/>
      <c r="Y91" s="554"/>
    </row>
    <row r="92" spans="1:25" s="442" customFormat="1" x14ac:dyDescent="0.2">
      <c r="A92" s="550"/>
      <c r="B92" s="554"/>
      <c r="C92" s="554"/>
      <c r="D92" s="554"/>
      <c r="E92" s="554"/>
      <c r="F92" s="554"/>
      <c r="G92" s="554"/>
      <c r="H92" s="554"/>
      <c r="I92" s="554"/>
      <c r="J92" s="554"/>
      <c r="K92" s="554"/>
      <c r="L92" s="554"/>
      <c r="M92" s="554"/>
      <c r="N92" s="554"/>
      <c r="O92" s="554"/>
      <c r="P92" s="554"/>
      <c r="Q92" s="554"/>
      <c r="R92" s="554"/>
      <c r="S92" s="554"/>
      <c r="T92" s="554"/>
      <c r="U92" s="554"/>
      <c r="V92" s="554"/>
      <c r="W92" s="554"/>
      <c r="X92" s="554"/>
      <c r="Y92" s="554"/>
    </row>
    <row r="93" spans="1:25" s="442" customFormat="1" x14ac:dyDescent="0.2">
      <c r="A93" s="551"/>
      <c r="B93" s="554"/>
      <c r="C93" s="554"/>
      <c r="D93" s="554"/>
      <c r="E93" s="554"/>
      <c r="F93" s="554"/>
      <c r="G93" s="554"/>
      <c r="H93" s="554"/>
      <c r="I93" s="554"/>
      <c r="J93" s="554"/>
      <c r="K93" s="554"/>
      <c r="L93" s="554"/>
      <c r="M93" s="554"/>
      <c r="N93" s="554"/>
      <c r="O93" s="554"/>
      <c r="P93" s="554"/>
      <c r="Q93" s="554"/>
      <c r="R93" s="554"/>
      <c r="S93" s="554"/>
      <c r="T93" s="554"/>
      <c r="U93" s="554"/>
      <c r="V93" s="554"/>
      <c r="W93" s="554"/>
      <c r="X93" s="554"/>
      <c r="Y93" s="554"/>
    </row>
    <row r="94" spans="1:25" s="442" customFormat="1" x14ac:dyDescent="0.2">
      <c r="A94" s="412"/>
      <c r="B94" s="554"/>
      <c r="C94" s="554"/>
      <c r="D94" s="554"/>
      <c r="E94" s="554"/>
      <c r="F94" s="554"/>
      <c r="G94" s="554"/>
      <c r="H94" s="554"/>
      <c r="I94" s="554"/>
      <c r="J94" s="554"/>
      <c r="K94" s="554"/>
      <c r="L94" s="554"/>
      <c r="M94" s="554"/>
      <c r="N94" s="554"/>
      <c r="O94" s="554"/>
      <c r="P94" s="554"/>
      <c r="Q94" s="554"/>
      <c r="R94" s="554"/>
      <c r="S94" s="554"/>
      <c r="T94" s="554"/>
      <c r="U94" s="554"/>
      <c r="V94" s="554"/>
      <c r="W94" s="554"/>
      <c r="X94" s="554"/>
      <c r="Y94" s="554"/>
    </row>
    <row r="95" spans="1:25" s="442" customFormat="1" x14ac:dyDescent="0.2">
      <c r="A95" s="412"/>
      <c r="B95" s="554"/>
      <c r="C95" s="554"/>
      <c r="D95" s="554"/>
      <c r="E95" s="554"/>
      <c r="F95" s="554"/>
      <c r="G95" s="554"/>
      <c r="H95" s="554"/>
      <c r="I95" s="554"/>
      <c r="J95" s="554"/>
      <c r="K95" s="554"/>
      <c r="L95" s="554"/>
      <c r="M95" s="554"/>
      <c r="N95" s="554"/>
      <c r="O95" s="554"/>
      <c r="P95" s="554"/>
      <c r="Q95" s="554"/>
      <c r="R95" s="554"/>
      <c r="S95" s="554"/>
      <c r="T95" s="554"/>
      <c r="U95" s="554"/>
      <c r="V95" s="554"/>
      <c r="W95" s="554"/>
      <c r="X95" s="554"/>
      <c r="Y95" s="554"/>
    </row>
    <row r="96" spans="1:25" s="442" customFormat="1" x14ac:dyDescent="0.2">
      <c r="A96" s="552"/>
      <c r="B96" s="554"/>
      <c r="C96" s="554"/>
      <c r="D96" s="554"/>
      <c r="E96" s="554"/>
      <c r="F96" s="554"/>
      <c r="G96" s="554"/>
      <c r="H96" s="554"/>
      <c r="I96" s="554"/>
      <c r="J96" s="554"/>
      <c r="K96" s="554"/>
      <c r="L96" s="554"/>
      <c r="M96" s="554"/>
      <c r="N96" s="554"/>
      <c r="O96" s="554"/>
      <c r="P96" s="554"/>
      <c r="Q96" s="554"/>
      <c r="R96" s="554"/>
      <c r="S96" s="554"/>
      <c r="T96" s="554"/>
      <c r="U96" s="554"/>
      <c r="V96" s="554"/>
      <c r="W96" s="554"/>
      <c r="X96" s="554"/>
      <c r="Y96" s="554"/>
    </row>
    <row r="97" spans="1:25" s="442" customFormat="1" x14ac:dyDescent="0.2">
      <c r="A97" s="553"/>
      <c r="B97" s="554"/>
      <c r="C97" s="554"/>
      <c r="D97" s="554"/>
      <c r="E97" s="554"/>
      <c r="F97" s="554"/>
      <c r="G97" s="554"/>
      <c r="H97" s="554"/>
      <c r="I97" s="554"/>
      <c r="J97" s="554"/>
      <c r="K97" s="554"/>
      <c r="L97" s="554"/>
      <c r="M97" s="554"/>
      <c r="N97" s="554"/>
      <c r="O97" s="554"/>
      <c r="P97" s="554"/>
      <c r="Q97" s="554"/>
      <c r="R97" s="554"/>
      <c r="S97" s="554"/>
      <c r="T97" s="554"/>
      <c r="U97" s="554"/>
      <c r="V97" s="554"/>
      <c r="W97" s="554"/>
      <c r="X97" s="554"/>
      <c r="Y97" s="554"/>
    </row>
    <row r="98" spans="1:25" s="442" customFormat="1" x14ac:dyDescent="0.2">
      <c r="A98" s="412"/>
      <c r="B98" s="554"/>
      <c r="C98" s="554"/>
      <c r="D98" s="554"/>
      <c r="E98" s="554"/>
      <c r="F98" s="554"/>
      <c r="G98" s="554"/>
      <c r="H98" s="554"/>
      <c r="I98" s="554"/>
      <c r="J98" s="554"/>
      <c r="K98" s="554"/>
      <c r="L98" s="554"/>
      <c r="M98" s="554"/>
      <c r="N98" s="554"/>
      <c r="O98" s="554"/>
      <c r="P98" s="554"/>
      <c r="Q98" s="554"/>
      <c r="R98" s="554"/>
      <c r="S98" s="554"/>
      <c r="T98" s="554"/>
      <c r="U98" s="554"/>
      <c r="V98" s="554"/>
      <c r="W98" s="554"/>
      <c r="X98" s="554"/>
      <c r="Y98" s="554"/>
    </row>
    <row r="99" spans="1:25" s="442" customFormat="1" x14ac:dyDescent="0.2">
      <c r="A99" s="412"/>
      <c r="B99" s="554"/>
      <c r="C99" s="554"/>
      <c r="D99" s="554"/>
      <c r="E99" s="554"/>
      <c r="F99" s="554"/>
      <c r="G99" s="554"/>
      <c r="H99" s="554"/>
      <c r="I99" s="554"/>
      <c r="J99" s="554"/>
      <c r="K99" s="554"/>
      <c r="L99" s="554"/>
      <c r="M99" s="554"/>
      <c r="N99" s="554"/>
      <c r="O99" s="554"/>
      <c r="P99" s="554"/>
      <c r="Q99" s="554"/>
      <c r="R99" s="554"/>
      <c r="S99" s="554"/>
      <c r="T99" s="554"/>
      <c r="U99" s="554"/>
      <c r="V99" s="554"/>
      <c r="W99" s="554"/>
      <c r="X99" s="554"/>
      <c r="Y99" s="554"/>
    </row>
    <row r="100" spans="1:25" s="442" customFormat="1" x14ac:dyDescent="0.2">
      <c r="A100" s="412"/>
      <c r="B100" s="554"/>
      <c r="C100" s="554"/>
      <c r="D100" s="554"/>
      <c r="E100" s="554"/>
      <c r="F100" s="554"/>
      <c r="G100" s="554"/>
      <c r="H100" s="554"/>
      <c r="I100" s="554"/>
      <c r="J100" s="554"/>
      <c r="K100" s="554"/>
      <c r="L100" s="554"/>
      <c r="M100" s="554"/>
      <c r="N100" s="554"/>
      <c r="O100" s="554"/>
      <c r="P100" s="554"/>
      <c r="Q100" s="554"/>
      <c r="R100" s="554"/>
      <c r="S100" s="554"/>
      <c r="T100" s="554"/>
      <c r="U100" s="554"/>
      <c r="V100" s="554"/>
      <c r="W100" s="554"/>
      <c r="X100" s="554"/>
      <c r="Y100" s="554"/>
    </row>
    <row r="101" spans="1:25" s="442" customFormat="1" x14ac:dyDescent="0.2">
      <c r="A101" s="553"/>
      <c r="B101" s="554"/>
      <c r="C101" s="554"/>
      <c r="D101" s="554"/>
      <c r="E101" s="554"/>
      <c r="F101" s="554"/>
      <c r="G101" s="554"/>
      <c r="H101" s="554"/>
      <c r="I101" s="554"/>
      <c r="J101" s="554"/>
      <c r="K101" s="554"/>
      <c r="L101" s="554"/>
      <c r="M101" s="554"/>
      <c r="N101" s="554"/>
      <c r="O101" s="554"/>
      <c r="P101" s="554"/>
      <c r="Q101" s="554"/>
      <c r="R101" s="554"/>
      <c r="S101" s="554"/>
      <c r="T101" s="554"/>
      <c r="U101" s="554"/>
      <c r="V101" s="554"/>
      <c r="W101" s="554"/>
      <c r="X101" s="554"/>
      <c r="Y101" s="554"/>
    </row>
    <row r="102" spans="1:25" s="442" customFormat="1" x14ac:dyDescent="0.2">
      <c r="A102" s="553"/>
      <c r="B102" s="554"/>
      <c r="C102" s="554"/>
      <c r="D102" s="554"/>
      <c r="E102" s="554"/>
      <c r="F102" s="554"/>
      <c r="G102" s="554"/>
      <c r="H102" s="554"/>
      <c r="I102" s="554"/>
      <c r="J102" s="554"/>
      <c r="K102" s="554"/>
      <c r="L102" s="554"/>
      <c r="M102" s="554"/>
      <c r="N102" s="554"/>
      <c r="O102" s="554"/>
      <c r="P102" s="554"/>
      <c r="Q102" s="554"/>
      <c r="R102" s="554"/>
      <c r="S102" s="554"/>
      <c r="T102" s="554"/>
      <c r="U102" s="554"/>
      <c r="V102" s="554"/>
      <c r="W102" s="554"/>
      <c r="X102" s="554"/>
      <c r="Y102" s="554"/>
    </row>
    <row r="103" spans="1:25" s="442" customFormat="1" x14ac:dyDescent="0.2">
      <c r="A103" s="553"/>
      <c r="B103" s="554"/>
      <c r="C103" s="554"/>
      <c r="D103" s="554"/>
      <c r="E103" s="554"/>
      <c r="F103" s="554"/>
      <c r="G103" s="554"/>
      <c r="H103" s="554"/>
      <c r="I103" s="554"/>
      <c r="J103" s="554"/>
      <c r="K103" s="554"/>
      <c r="L103" s="554"/>
      <c r="M103" s="554"/>
      <c r="N103" s="554"/>
      <c r="O103" s="554"/>
      <c r="P103" s="554"/>
      <c r="Q103" s="554"/>
      <c r="R103" s="554"/>
      <c r="S103" s="554"/>
      <c r="T103" s="554"/>
      <c r="U103" s="554"/>
      <c r="V103" s="554"/>
      <c r="W103" s="554"/>
      <c r="X103" s="554"/>
      <c r="Y103" s="554"/>
    </row>
    <row r="104" spans="1:25" s="442" customFormat="1" x14ac:dyDescent="0.2"/>
    <row r="105" spans="1:25" s="442" customFormat="1" x14ac:dyDescent="0.2"/>
    <row r="106" spans="1:25" s="442" customFormat="1" x14ac:dyDescent="0.2"/>
    <row r="107" spans="1:25" s="442" customFormat="1" x14ac:dyDescent="0.2"/>
    <row r="108" spans="1:25" s="442" customFormat="1" x14ac:dyDescent="0.2"/>
    <row r="109" spans="1:25" s="442" customFormat="1" x14ac:dyDescent="0.2">
      <c r="B109" s="411"/>
    </row>
    <row r="110" spans="1:25" s="442" customFormat="1" x14ac:dyDescent="0.2">
      <c r="B110" s="411"/>
    </row>
    <row r="111" spans="1:25" s="442" customFormat="1" x14ac:dyDescent="0.2">
      <c r="B111" s="411"/>
    </row>
    <row r="112" spans="1:25" s="442" customFormat="1" x14ac:dyDescent="0.2">
      <c r="B112" s="411"/>
    </row>
    <row r="113" spans="1:2" s="442" customFormat="1" x14ac:dyDescent="0.2">
      <c r="B113" s="411"/>
    </row>
    <row r="114" spans="1:2" s="442" customFormat="1" x14ac:dyDescent="0.2">
      <c r="B114" s="411"/>
    </row>
    <row r="115" spans="1:2" s="442" customFormat="1" x14ac:dyDescent="0.2">
      <c r="B115" s="411"/>
    </row>
    <row r="116" spans="1:2" s="442" customFormat="1" x14ac:dyDescent="0.2">
      <c r="B116" s="411"/>
    </row>
    <row r="117" spans="1:2" s="442" customFormat="1" x14ac:dyDescent="0.2">
      <c r="B117" s="411"/>
    </row>
    <row r="118" spans="1:2" s="442" customFormat="1" x14ac:dyDescent="0.2">
      <c r="A118" s="412"/>
      <c r="B118" s="411"/>
    </row>
    <row r="119" spans="1:2" s="442" customFormat="1" x14ac:dyDescent="0.2">
      <c r="B119" s="411"/>
    </row>
    <row r="120" spans="1:2" s="442" customFormat="1" x14ac:dyDescent="0.2">
      <c r="B120" s="411"/>
    </row>
    <row r="121" spans="1:2" s="442" customFormat="1" x14ac:dyDescent="0.2">
      <c r="A121" s="411"/>
      <c r="B121" s="411"/>
    </row>
    <row r="122" spans="1:2" s="442" customFormat="1" x14ac:dyDescent="0.2">
      <c r="B122" s="411"/>
    </row>
    <row r="123" spans="1:2" s="442" customFormat="1" x14ac:dyDescent="0.2">
      <c r="B123" s="411"/>
    </row>
    <row r="124" spans="1:2" s="442" customFormat="1" x14ac:dyDescent="0.2">
      <c r="A124" s="411"/>
      <c r="B124" s="411"/>
    </row>
    <row r="125" spans="1:2" s="442" customFormat="1" x14ac:dyDescent="0.2">
      <c r="B125" s="411"/>
    </row>
    <row r="126" spans="1:2" s="442" customFormat="1" x14ac:dyDescent="0.2">
      <c r="B126" s="411"/>
    </row>
    <row r="127" spans="1:2" s="442" customFormat="1" x14ac:dyDescent="0.2">
      <c r="A127" s="550"/>
      <c r="B127" s="411"/>
    </row>
    <row r="128" spans="1:2" s="442" customFormat="1" x14ac:dyDescent="0.2">
      <c r="B128" s="411"/>
    </row>
    <row r="129" spans="1:2" s="442" customFormat="1" x14ac:dyDescent="0.2">
      <c r="B129" s="411"/>
    </row>
    <row r="130" spans="1:2" s="442" customFormat="1" x14ac:dyDescent="0.2">
      <c r="A130" s="550"/>
      <c r="B130" s="411"/>
    </row>
    <row r="131" spans="1:2" s="442" customFormat="1" x14ac:dyDescent="0.2">
      <c r="B131" s="411"/>
    </row>
    <row r="132" spans="1:2" s="442" customFormat="1" x14ac:dyDescent="0.2">
      <c r="B132" s="411"/>
    </row>
    <row r="133" spans="1:2" s="442" customFormat="1" x14ac:dyDescent="0.2">
      <c r="A133" s="551"/>
      <c r="B133" s="411"/>
    </row>
    <row r="134" spans="1:2" s="442" customFormat="1" x14ac:dyDescent="0.2">
      <c r="B134" s="411"/>
    </row>
    <row r="135" spans="1:2" s="442" customFormat="1" x14ac:dyDescent="0.2">
      <c r="B135" s="411"/>
    </row>
    <row r="136" spans="1:2" s="442" customFormat="1" x14ac:dyDescent="0.2">
      <c r="A136" s="412"/>
      <c r="B136" s="411"/>
    </row>
    <row r="137" spans="1:2" s="442" customFormat="1" x14ac:dyDescent="0.2">
      <c r="B137" s="411"/>
    </row>
    <row r="138" spans="1:2" s="442" customFormat="1" x14ac:dyDescent="0.2">
      <c r="B138" s="411"/>
    </row>
    <row r="139" spans="1:2" s="442" customFormat="1" x14ac:dyDescent="0.2">
      <c r="A139" s="412"/>
      <c r="B139" s="411"/>
    </row>
    <row r="140" spans="1:2" s="442" customFormat="1" x14ac:dyDescent="0.2">
      <c r="B140" s="411"/>
    </row>
    <row r="141" spans="1:2" s="442" customFormat="1" x14ac:dyDescent="0.2">
      <c r="B141" s="411"/>
    </row>
    <row r="142" spans="1:2" s="442" customFormat="1" x14ac:dyDescent="0.2">
      <c r="A142" s="552"/>
      <c r="B142" s="411"/>
    </row>
    <row r="143" spans="1:2" s="442" customFormat="1" x14ac:dyDescent="0.2">
      <c r="B143" s="411"/>
    </row>
    <row r="144" spans="1:2" s="442" customFormat="1" x14ac:dyDescent="0.2">
      <c r="B144" s="411"/>
    </row>
    <row r="145" spans="1:2" s="442" customFormat="1" x14ac:dyDescent="0.2">
      <c r="A145" s="553"/>
      <c r="B145" s="411"/>
    </row>
    <row r="146" spans="1:2" s="442" customFormat="1" x14ac:dyDescent="0.2">
      <c r="B146" s="411"/>
    </row>
    <row r="147" spans="1:2" s="442" customFormat="1" x14ac:dyDescent="0.2">
      <c r="B147" s="411"/>
    </row>
    <row r="148" spans="1:2" s="442" customFormat="1" x14ac:dyDescent="0.2">
      <c r="A148" s="412"/>
      <c r="B148" s="411"/>
    </row>
    <row r="149" spans="1:2" s="442" customFormat="1" x14ac:dyDescent="0.2">
      <c r="B149" s="411"/>
    </row>
    <row r="150" spans="1:2" s="442" customFormat="1" x14ac:dyDescent="0.2">
      <c r="B150" s="411"/>
    </row>
    <row r="151" spans="1:2" s="442" customFormat="1" x14ac:dyDescent="0.2">
      <c r="A151" s="412"/>
      <c r="B151" s="411"/>
    </row>
    <row r="152" spans="1:2" s="442" customFormat="1" x14ac:dyDescent="0.2">
      <c r="B152" s="411"/>
    </row>
    <row r="153" spans="1:2" s="442" customFormat="1" x14ac:dyDescent="0.2">
      <c r="B153" s="411"/>
    </row>
    <row r="154" spans="1:2" s="442" customFormat="1" x14ac:dyDescent="0.2">
      <c r="A154" s="412"/>
      <c r="B154" s="411"/>
    </row>
    <row r="155" spans="1:2" s="442" customFormat="1" x14ac:dyDescent="0.2">
      <c r="B155" s="411"/>
    </row>
    <row r="156" spans="1:2" s="442" customFormat="1" x14ac:dyDescent="0.2">
      <c r="B156" s="411"/>
    </row>
    <row r="157" spans="1:2" s="442" customFormat="1" x14ac:dyDescent="0.2">
      <c r="A157" s="553"/>
      <c r="B157" s="411"/>
    </row>
    <row r="158" spans="1:2" s="442" customFormat="1" x14ac:dyDescent="0.2">
      <c r="B158" s="411"/>
    </row>
    <row r="159" spans="1:2" s="442" customFormat="1" x14ac:dyDescent="0.2">
      <c r="B159" s="411"/>
    </row>
    <row r="160" spans="1:2" s="442" customFormat="1" x14ac:dyDescent="0.2">
      <c r="A160" s="553"/>
      <c r="B160" s="411"/>
    </row>
    <row r="161" spans="1:2" s="442" customFormat="1" x14ac:dyDescent="0.2">
      <c r="B161" s="411"/>
    </row>
    <row r="162" spans="1:2" s="442" customFormat="1" x14ac:dyDescent="0.2">
      <c r="B162" s="411"/>
    </row>
    <row r="163" spans="1:2" s="442" customFormat="1" x14ac:dyDescent="0.2">
      <c r="A163" s="553"/>
      <c r="B163" s="411"/>
    </row>
    <row r="164" spans="1:2" s="442" customFormat="1" x14ac:dyDescent="0.2">
      <c r="B164" s="411"/>
    </row>
    <row r="165" spans="1:2" s="442" customFormat="1" x14ac:dyDescent="0.2">
      <c r="B165" s="411"/>
    </row>
    <row r="166" spans="1:2" s="442" customFormat="1" x14ac:dyDescent="0.2">
      <c r="B166" s="411"/>
    </row>
    <row r="167" spans="1:2" s="442" customFormat="1" x14ac:dyDescent="0.2">
      <c r="B167" s="411"/>
    </row>
    <row r="168" spans="1:2" s="442" customFormat="1" x14ac:dyDescent="0.2">
      <c r="B168" s="411"/>
    </row>
    <row r="169" spans="1:2" s="442" customFormat="1" x14ac:dyDescent="0.2"/>
    <row r="170" spans="1:2" s="442" customFormat="1" x14ac:dyDescent="0.2"/>
    <row r="171" spans="1:2" s="442" customFormat="1" x14ac:dyDescent="0.2"/>
    <row r="172" spans="1:2" s="442" customFormat="1" x14ac:dyDescent="0.2"/>
    <row r="173" spans="1:2" s="442" customFormat="1" x14ac:dyDescent="0.2"/>
    <row r="174" spans="1:2" s="442" customFormat="1" x14ac:dyDescent="0.2"/>
    <row r="175" spans="1:2" s="442" customFormat="1" x14ac:dyDescent="0.2"/>
    <row r="176" spans="1:2" s="442" customFormat="1" x14ac:dyDescent="0.2"/>
    <row r="177" s="442" customFormat="1" x14ac:dyDescent="0.2"/>
    <row r="178" s="442" customFormat="1" x14ac:dyDescent="0.2"/>
    <row r="179" s="442" customFormat="1" x14ac:dyDescent="0.2"/>
    <row r="180" s="442" customFormat="1" x14ac:dyDescent="0.2"/>
    <row r="181" s="442" customFormat="1" x14ac:dyDescent="0.2"/>
    <row r="182" s="442" customFormat="1" x14ac:dyDescent="0.2"/>
    <row r="183" s="442" customFormat="1" x14ac:dyDescent="0.2"/>
    <row r="184" s="442" customFormat="1" x14ac:dyDescent="0.2"/>
    <row r="185" s="442" customFormat="1" x14ac:dyDescent="0.2"/>
    <row r="186" s="442" customFormat="1" x14ac:dyDescent="0.2"/>
    <row r="187" s="442" customFormat="1" x14ac:dyDescent="0.2"/>
    <row r="188" s="442" customFormat="1" x14ac:dyDescent="0.2"/>
    <row r="189" s="442" customFormat="1" x14ac:dyDescent="0.2"/>
    <row r="190" s="442" customFormat="1" x14ac:dyDescent="0.2"/>
    <row r="191" s="442" customFormat="1" x14ac:dyDescent="0.2"/>
    <row r="192" s="442" customFormat="1" x14ac:dyDescent="0.2"/>
    <row r="193" s="442" customFormat="1" x14ac:dyDescent="0.2"/>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2"/>
  </sheetPr>
  <dimension ref="A1:R59"/>
  <sheetViews>
    <sheetView showGridLines="0" zoomScaleNormal="100" workbookViewId="0">
      <selection activeCell="K3" sqref="K3"/>
    </sheetView>
  </sheetViews>
  <sheetFormatPr defaultRowHeight="11.25" x14ac:dyDescent="0.2"/>
  <cols>
    <col min="1" max="1" width="42.28515625" style="3" customWidth="1"/>
    <col min="2" max="2" width="8.140625" style="9" customWidth="1"/>
    <col min="3" max="3" width="12.140625" style="3" customWidth="1"/>
    <col min="4" max="4" width="12.7109375" style="3" customWidth="1"/>
    <col min="5" max="5" width="12.28515625" style="3" customWidth="1"/>
    <col min="6" max="6" width="11.7109375" style="3" customWidth="1"/>
    <col min="7" max="7" width="1.7109375" style="3" customWidth="1"/>
    <col min="8" max="8" width="12.28515625" style="3" customWidth="1"/>
    <col min="9" max="9" width="13.140625" style="3" customWidth="1"/>
    <col min="10" max="10" width="12.42578125" style="3" customWidth="1"/>
    <col min="11" max="11" width="11.28515625" style="3" customWidth="1"/>
    <col min="12" max="12" width="2.7109375" style="3" customWidth="1"/>
    <col min="13" max="14" width="9.140625" style="3"/>
    <col min="15" max="18" width="9.140625" style="3" hidden="1" customWidth="1"/>
    <col min="19" max="16384" width="9.140625" style="3"/>
  </cols>
  <sheetData>
    <row r="1" spans="1:18" s="600" customFormat="1" ht="12" x14ac:dyDescent="0.2">
      <c r="A1" s="613" t="s">
        <v>454</v>
      </c>
      <c r="B1" s="641"/>
      <c r="C1" s="641"/>
      <c r="D1" s="641"/>
      <c r="E1" s="641"/>
      <c r="F1" s="641"/>
      <c r="G1" s="641"/>
      <c r="H1" s="641"/>
      <c r="I1" s="641"/>
      <c r="J1" s="641"/>
      <c r="K1" s="641"/>
      <c r="L1" s="641"/>
      <c r="O1" s="626"/>
    </row>
    <row r="2" spans="1:18" s="5" customFormat="1" ht="13.5" x14ac:dyDescent="0.2">
      <c r="A2" s="776" t="s">
        <v>348</v>
      </c>
      <c r="B2" s="776"/>
      <c r="C2" s="387"/>
      <c r="D2" s="387"/>
      <c r="E2" s="387"/>
      <c r="F2" s="387"/>
      <c r="G2" s="387"/>
      <c r="H2" s="387"/>
      <c r="I2" s="387"/>
      <c r="J2" s="778" t="s">
        <v>213</v>
      </c>
      <c r="K2" s="779"/>
      <c r="L2" s="780"/>
      <c r="O2" s="622">
        <f>IF(K3="Boys",0,IF(K3="Girls",8,16))</f>
        <v>16</v>
      </c>
      <c r="P2" s="273" t="s">
        <v>25</v>
      </c>
      <c r="Q2" s="204" t="s">
        <v>427</v>
      </c>
      <c r="R2" s="204">
        <v>2014</v>
      </c>
    </row>
    <row r="3" spans="1:18" s="5" customFormat="1" ht="12.75" customHeight="1" x14ac:dyDescent="0.2">
      <c r="A3" s="2" t="s">
        <v>0</v>
      </c>
      <c r="B3" s="176"/>
      <c r="C3" s="97"/>
      <c r="D3" s="97"/>
      <c r="E3" s="97"/>
      <c r="F3" s="97"/>
      <c r="G3" s="97"/>
      <c r="H3" s="97"/>
      <c r="I3" s="97"/>
      <c r="J3" s="657" t="s">
        <v>181</v>
      </c>
      <c r="K3" s="650" t="s">
        <v>98</v>
      </c>
      <c r="L3" s="658"/>
      <c r="O3" s="98" t="str">
        <f>IF($K$4=R3,$Q$3,IF($K$4=R2,$Q$2,0))</f>
        <v>Table52014</v>
      </c>
      <c r="P3" s="274" t="s">
        <v>26</v>
      </c>
      <c r="Q3" s="204" t="s">
        <v>426</v>
      </c>
      <c r="R3" s="204">
        <v>2013</v>
      </c>
    </row>
    <row r="4" spans="1:18" s="5" customFormat="1" ht="12.75" customHeight="1" x14ac:dyDescent="0.2">
      <c r="A4" s="2"/>
      <c r="B4" s="176"/>
      <c r="C4" s="97"/>
      <c r="D4" s="97"/>
      <c r="E4" s="97"/>
      <c r="F4" s="97"/>
      <c r="G4" s="97"/>
      <c r="H4" s="97"/>
      <c r="I4" s="97"/>
      <c r="J4" s="659" t="s">
        <v>422</v>
      </c>
      <c r="K4" s="656">
        <v>2014</v>
      </c>
      <c r="L4" s="660" t="str">
        <f>IF(K4=2014,"2",IF(K4=2013,"3",0))</f>
        <v>2</v>
      </c>
      <c r="P4" s="273" t="s">
        <v>98</v>
      </c>
    </row>
    <row r="5" spans="1:18" s="5" customFormat="1" ht="12.75" customHeight="1" x14ac:dyDescent="0.2">
      <c r="A5" s="2"/>
      <c r="B5" s="176"/>
      <c r="C5" s="97"/>
      <c r="D5" s="97"/>
      <c r="E5" s="97"/>
      <c r="F5" s="97"/>
      <c r="G5" s="97"/>
      <c r="H5" s="97"/>
      <c r="I5" s="97"/>
      <c r="J5" s="523"/>
      <c r="K5" s="524"/>
    </row>
    <row r="6" spans="1:18" s="5" customFormat="1" ht="33.75" customHeight="1" x14ac:dyDescent="0.2">
      <c r="A6" s="767" t="str">
        <f>IF(K3="All", "All pupils",K3)</f>
        <v>All pupils</v>
      </c>
      <c r="B6" s="783" t="s">
        <v>206</v>
      </c>
      <c r="C6" s="777" t="s">
        <v>304</v>
      </c>
      <c r="D6" s="777"/>
      <c r="E6" s="777"/>
      <c r="F6" s="777"/>
      <c r="G6" s="192"/>
      <c r="H6" s="777" t="s">
        <v>372</v>
      </c>
      <c r="I6" s="777"/>
      <c r="J6" s="777"/>
      <c r="K6" s="777"/>
      <c r="M6" s="98"/>
    </row>
    <row r="7" spans="1:18" s="5" customFormat="1" ht="66" customHeight="1" x14ac:dyDescent="0.2">
      <c r="A7" s="768"/>
      <c r="B7" s="784"/>
      <c r="C7" s="251" t="s">
        <v>391</v>
      </c>
      <c r="D7" s="507" t="s">
        <v>418</v>
      </c>
      <c r="E7" s="507" t="s">
        <v>467</v>
      </c>
      <c r="F7" s="251" t="s">
        <v>468</v>
      </c>
      <c r="G7" s="251"/>
      <c r="H7" s="251" t="s">
        <v>390</v>
      </c>
      <c r="I7" s="507" t="s">
        <v>418</v>
      </c>
      <c r="J7" s="507" t="s">
        <v>467</v>
      </c>
      <c r="K7" s="583" t="s">
        <v>468</v>
      </c>
    </row>
    <row r="8" spans="1:18" s="5" customFormat="1" ht="5.25" customHeight="1" x14ac:dyDescent="0.2">
      <c r="A8" s="37"/>
      <c r="B8" s="128"/>
    </row>
    <row r="9" spans="1:18" ht="12" customHeight="1" x14ac:dyDescent="0.2">
      <c r="A9" s="249" t="s">
        <v>525</v>
      </c>
      <c r="B9" s="103">
        <f>IF($K$3="Boys",VLOOKUP($A9,Denominators2014T5,2,0),IF($K$3="Girls",VLOOKUP($A9,Denominators2014T5,3,0),VLOOKUP('Table 5a'!$A9,Denominators2014T5,4,0)))</f>
        <v>548421</v>
      </c>
      <c r="C9" s="252">
        <f ca="1">VLOOKUP($A9,INDIRECT($O$3),$O$2+'SQL 5ab'!B$5,0)</f>
        <v>58.1</v>
      </c>
      <c r="D9" s="252">
        <f ca="1">VLOOKUP($A9,INDIRECT($O$3),$O$2+'SQL 5ab'!C$5,0)</f>
        <v>60.2</v>
      </c>
      <c r="E9" s="252">
        <f ca="1">VLOOKUP($A9,INDIRECT($O$3),$O$2+'SQL 5ab'!D$5,0)</f>
        <v>64.599999999999994</v>
      </c>
      <c r="F9" s="252">
        <f ca="1">VLOOKUP($A9,INDIRECT($O$3),$O$2+'SQL 5ab'!E$5,0)</f>
        <v>66.3</v>
      </c>
      <c r="H9" s="252">
        <f ca="1">VLOOKUP($A9,INDIRECT($O$3),$O$2+'SQL 5ab'!F$5,0)</f>
        <v>52.5</v>
      </c>
      <c r="I9" s="252">
        <f ca="1">VLOOKUP($A9,INDIRECT($O$3),$O$2+'SQL 5ab'!G$5,0)</f>
        <v>54</v>
      </c>
      <c r="J9" s="252">
        <f ca="1">VLOOKUP($A9,INDIRECT($O$3),$O$2+'SQL 5ab'!H$5,0)</f>
        <v>56.2</v>
      </c>
      <c r="K9" s="252">
        <f ca="1">VLOOKUP($A9,INDIRECT($O$3),$O$2+'SQL 5ab'!I$5,0)</f>
        <v>56.9</v>
      </c>
    </row>
    <row r="10" spans="1:18" ht="12" customHeight="1" x14ac:dyDescent="0.2">
      <c r="A10" s="615"/>
      <c r="B10" s="103"/>
      <c r="C10" s="252"/>
      <c r="D10" s="252"/>
      <c r="E10" s="252"/>
      <c r="F10" s="252"/>
      <c r="H10" s="252"/>
      <c r="I10" s="252"/>
      <c r="J10" s="252"/>
      <c r="K10" s="252"/>
    </row>
    <row r="11" spans="1:18" ht="11.25" customHeight="1" x14ac:dyDescent="0.2">
      <c r="A11" s="236" t="s">
        <v>526</v>
      </c>
      <c r="B11" s="103">
        <f>IF($K$3="Boys",VLOOKUP($A11,Denominators2014T5,2,0),IF($K$3="Girls",VLOOKUP($A11,Denominators2014T5,3,0),VLOOKUP('Table 5a'!$A11,Denominators2014T5,4,0)))</f>
        <v>242802</v>
      </c>
      <c r="C11" s="252">
        <f ca="1">VLOOKUP($A11,INDIRECT($O$3),$O$2+'SQL 5ab'!B$5,0)</f>
        <v>56.5</v>
      </c>
      <c r="D11" s="252">
        <f ca="1">VLOOKUP($A11,INDIRECT($O$3),$O$2+'SQL 5ab'!C$5,0)</f>
        <v>58.4</v>
      </c>
      <c r="E11" s="252">
        <f ca="1">VLOOKUP($A11,INDIRECT($O$3),$O$2+'SQL 5ab'!D$5,0)</f>
        <v>62.8</v>
      </c>
      <c r="F11" s="252">
        <f ca="1">VLOOKUP($A11,INDIRECT($O$3),$O$2+'SQL 5ab'!E$5,0)</f>
        <v>64.5</v>
      </c>
      <c r="H11" s="252">
        <f ca="1">VLOOKUP($A11,INDIRECT($O$3),$O$2+'SQL 5ab'!F$5,0)</f>
        <v>50.7</v>
      </c>
      <c r="I11" s="252">
        <f ca="1">VLOOKUP($A11,INDIRECT($O$3),$O$2+'SQL 5ab'!G$5,0)</f>
        <v>52</v>
      </c>
      <c r="J11" s="252">
        <f ca="1">VLOOKUP($A11,INDIRECT($O$3),$O$2+'SQL 5ab'!H$5,0)</f>
        <v>54</v>
      </c>
      <c r="K11" s="252">
        <f ca="1">VLOOKUP($A11,INDIRECT($O$3),$O$2+'SQL 5ab'!I$5,0)</f>
        <v>54.7</v>
      </c>
    </row>
    <row r="12" spans="1:18" ht="11.25" customHeight="1" x14ac:dyDescent="0.2">
      <c r="A12" s="147"/>
      <c r="B12" s="103"/>
    </row>
    <row r="13" spans="1:18" ht="11.25" customHeight="1" x14ac:dyDescent="0.2">
      <c r="A13" s="147" t="s">
        <v>527</v>
      </c>
      <c r="B13" s="103">
        <f>IF($K$3="Boys",VLOOKUP($A13,Denominators2014T5,2,0),IF($K$3="Girls",VLOOKUP($A13,Denominators2014T5,3,0),VLOOKUP('Table 5a'!$A13,Denominators2014T5,4,0)))</f>
        <v>305072</v>
      </c>
      <c r="C13" s="252">
        <f ca="1">VLOOKUP($A13,INDIRECT($O$3),$O$2+'SQL 5ab'!B$5,0)</f>
        <v>59.3</v>
      </c>
      <c r="D13" s="252">
        <f ca="1">VLOOKUP($A13,INDIRECT($O$3),$O$2+'SQL 5ab'!C$5,0)</f>
        <v>61.5</v>
      </c>
      <c r="E13" s="252">
        <f ca="1">VLOOKUP($A13,INDIRECT($O$3),$O$2+'SQL 5ab'!D$5,0)</f>
        <v>66</v>
      </c>
      <c r="F13" s="252">
        <f ca="1">VLOOKUP($A13,INDIRECT($O$3),$O$2+'SQL 5ab'!E$5,0)</f>
        <v>67.8</v>
      </c>
      <c r="H13" s="252">
        <f ca="1">VLOOKUP($A13,INDIRECT($O$3),$O$2+'SQL 5ab'!F$5,0)</f>
        <v>53.9</v>
      </c>
      <c r="I13" s="252">
        <f ca="1">VLOOKUP($A13,INDIRECT($O$3),$O$2+'SQL 5ab'!G$5,0)</f>
        <v>55.6</v>
      </c>
      <c r="J13" s="252">
        <f ca="1">VLOOKUP($A13,INDIRECT($O$3),$O$2+'SQL 5ab'!H$5,0)</f>
        <v>57.9</v>
      </c>
      <c r="K13" s="252">
        <f ca="1">VLOOKUP($A13,INDIRECT($O$3),$O$2+'SQL 5ab'!I$5,0)</f>
        <v>58.6</v>
      </c>
    </row>
    <row r="14" spans="1:18" ht="11.25" customHeight="1" x14ac:dyDescent="0.2">
      <c r="A14" s="250"/>
      <c r="B14" s="103"/>
    </row>
    <row r="15" spans="1:18" ht="11.25" customHeight="1" x14ac:dyDescent="0.2">
      <c r="A15" s="116" t="s">
        <v>528</v>
      </c>
      <c r="B15" s="103">
        <f>IF($K$3="Boys",VLOOKUP($A15,Denominators2014T5,2,0),IF($K$3="Girls",VLOOKUP($A15,Denominators2014T5,3,0),VLOOKUP('Table 5a'!$A15,Denominators2014T5,4,0)))</f>
        <v>70731</v>
      </c>
      <c r="C15" s="252">
        <f ca="1">VLOOKUP($A15,INDIRECT($O$3),$O$2+'SQL 5ab'!B$5,0)</f>
        <v>39.5</v>
      </c>
      <c r="D15" s="252">
        <f ca="1">VLOOKUP($A15,INDIRECT($O$3),$O$2+'SQL 5ab'!C$5,0)</f>
        <v>43.1</v>
      </c>
      <c r="E15" s="252">
        <f ca="1">VLOOKUP($A15,INDIRECT($O$3),$O$2+'SQL 5ab'!D$5,0)</f>
        <v>50.6</v>
      </c>
      <c r="F15" s="252">
        <f ca="1">VLOOKUP($A15,INDIRECT($O$3),$O$2+'SQL 5ab'!E$5,0)</f>
        <v>52.9</v>
      </c>
      <c r="H15" s="252">
        <f ca="1">VLOOKUP($A15,INDIRECT($O$3),$O$2+'SQL 5ab'!F$5,0)</f>
        <v>36.1</v>
      </c>
      <c r="I15" s="252">
        <f ca="1">VLOOKUP($A15,INDIRECT($O$3),$O$2+'SQL 5ab'!G$5,0)</f>
        <v>39</v>
      </c>
      <c r="J15" s="252">
        <f ca="1">VLOOKUP($A15,INDIRECT($O$3),$O$2+'SQL 5ab'!H$5,0)</f>
        <v>43.4</v>
      </c>
      <c r="K15" s="252">
        <f ca="1">VLOOKUP($A15,INDIRECT($O$3),$O$2+'SQL 5ab'!I$5,0)</f>
        <v>44.7</v>
      </c>
    </row>
    <row r="16" spans="1:18" ht="11.25" customHeight="1" x14ac:dyDescent="0.2">
      <c r="A16" s="116"/>
      <c r="B16" s="103"/>
    </row>
    <row r="17" spans="1:16" ht="11.25" customHeight="1" x14ac:dyDescent="0.2">
      <c r="A17" s="116" t="s">
        <v>529</v>
      </c>
      <c r="B17" s="103">
        <f>IF($K$3="Boys",VLOOKUP($A17,Denominators2014T5,2,0),IF($K$3="Girls",VLOOKUP($A17,Denominators2014T5,3,0),VLOOKUP('Table 5a'!$A17,Denominators2014T5,4,0)))</f>
        <v>232967</v>
      </c>
      <c r="C17" s="252">
        <f ca="1">VLOOKUP($A17,INDIRECT($O$3),$O$2+'SQL 5ab'!B$5,0)</f>
        <v>65.400000000000006</v>
      </c>
      <c r="D17" s="252">
        <f ca="1">VLOOKUP($A17,INDIRECT($O$3),$O$2+'SQL 5ab'!C$5,0)</f>
        <v>67.3</v>
      </c>
      <c r="E17" s="252">
        <f ca="1">VLOOKUP($A17,INDIRECT($O$3),$O$2+'SQL 5ab'!D$5,0)</f>
        <v>70.8</v>
      </c>
      <c r="F17" s="252">
        <f ca="1">VLOOKUP($A17,INDIRECT($O$3),$O$2+'SQL 5ab'!E$5,0)</f>
        <v>72.400000000000006</v>
      </c>
      <c r="H17" s="252">
        <f ca="1">VLOOKUP($A17,INDIRECT($O$3),$O$2+'SQL 5ab'!F$5,0)</f>
        <v>59.4</v>
      </c>
      <c r="I17" s="252">
        <f ca="1">VLOOKUP($A17,INDIRECT($O$3),$O$2+'SQL 5ab'!G$5,0)</f>
        <v>60.8</v>
      </c>
      <c r="J17" s="252">
        <f ca="1">VLOOKUP($A17,INDIRECT($O$3),$O$2+'SQL 5ab'!H$5,0)</f>
        <v>62.4</v>
      </c>
      <c r="K17" s="252">
        <f ca="1">VLOOKUP($A17,INDIRECT($O$3),$O$2+'SQL 5ab'!I$5,0)</f>
        <v>63</v>
      </c>
    </row>
    <row r="18" spans="1:16" ht="11.25" customHeight="1" x14ac:dyDescent="0.2">
      <c r="A18" s="118"/>
      <c r="B18" s="103"/>
    </row>
    <row r="19" spans="1:16" ht="11.25" customHeight="1" x14ac:dyDescent="0.2">
      <c r="A19" s="237" t="s">
        <v>530</v>
      </c>
      <c r="B19" s="103">
        <f>IF($K$3="Boys",VLOOKUP($A19,Denominators2014T5,2,0),IF($K$3="Girls",VLOOKUP($A19,Denominators2014T5,3,0),VLOOKUP('Table 5a'!$A19,Denominators2014T5,4,0)))</f>
        <v>553</v>
      </c>
      <c r="C19" s="252">
        <f ca="1">VLOOKUP($A19,INDIRECT($O$3),$O$2+'SQL 5ab'!B$5,0)</f>
        <v>64.599999999999994</v>
      </c>
      <c r="D19" s="252">
        <f ca="1">VLOOKUP($A19,INDIRECT($O$3),$O$2+'SQL 5ab'!C$5,0)</f>
        <v>67.3</v>
      </c>
      <c r="E19" s="252">
        <f ca="1">VLOOKUP($A19,INDIRECT($O$3),$O$2+'SQL 5ab'!D$5,0)</f>
        <v>67.8</v>
      </c>
      <c r="F19" s="252">
        <f ca="1">VLOOKUP($A19,INDIRECT($O$3),$O$2+'SQL 5ab'!E$5,0)</f>
        <v>68.5</v>
      </c>
      <c r="H19" s="252">
        <f ca="1">VLOOKUP($A19,INDIRECT($O$3),$O$2+'SQL 5ab'!F$5,0)</f>
        <v>56.1</v>
      </c>
      <c r="I19" s="252">
        <f ca="1">VLOOKUP($A19,INDIRECT($O$3),$O$2+'SQL 5ab'!G$5,0)</f>
        <v>57.5</v>
      </c>
      <c r="J19" s="252">
        <f ca="1">VLOOKUP($A19,INDIRECT($O$3),$O$2+'SQL 5ab'!H$5,0)</f>
        <v>57.7</v>
      </c>
      <c r="K19" s="252">
        <f ca="1">VLOOKUP($A19,INDIRECT($O$3),$O$2+'SQL 5ab'!I$5,0)</f>
        <v>57.9</v>
      </c>
    </row>
    <row r="20" spans="1:16" ht="11.25" customHeight="1" x14ac:dyDescent="0.2">
      <c r="A20" s="237"/>
      <c r="B20" s="103"/>
      <c r="C20" s="252"/>
      <c r="D20" s="252"/>
      <c r="E20" s="252"/>
      <c r="F20" s="252"/>
      <c r="H20" s="252"/>
      <c r="I20" s="252"/>
      <c r="J20" s="252"/>
      <c r="K20" s="252"/>
    </row>
    <row r="21" spans="1:16" ht="11.25" customHeight="1" x14ac:dyDescent="0.2">
      <c r="A21" s="237" t="s">
        <v>531</v>
      </c>
      <c r="B21" s="103">
        <f>IF($K$3="Boys",VLOOKUP($A21,Denominators2014T5,2,0),IF($K$3="Girls",VLOOKUP($A21,Denominators2014T5,3,0),VLOOKUP('Table 5a'!$A21,Denominators2014T5,4,0)))</f>
        <v>290</v>
      </c>
      <c r="C21" s="252">
        <f ca="1">VLOOKUP($A21,INDIRECT($O$3),$O$2+'SQL 5ab'!B$5,0)</f>
        <v>43.4</v>
      </c>
      <c r="D21" s="252">
        <f ca="1">VLOOKUP($A21,INDIRECT($O$3),$O$2+'SQL 5ab'!C$5,0)</f>
        <v>44.5</v>
      </c>
      <c r="E21" s="252">
        <f ca="1">VLOOKUP($A21,INDIRECT($O$3),$O$2+'SQL 5ab'!D$5,0)</f>
        <v>45.2</v>
      </c>
      <c r="F21" s="252">
        <f ca="1">VLOOKUP($A21,INDIRECT($O$3),$O$2+'SQL 5ab'!E$5,0)</f>
        <v>54.5</v>
      </c>
      <c r="H21" s="252">
        <f ca="1">VLOOKUP($A21,INDIRECT($O$3),$O$2+'SQL 5ab'!F$5,0)</f>
        <v>42.1</v>
      </c>
      <c r="I21" s="252">
        <f ca="1">VLOOKUP($A21,INDIRECT($O$3),$O$2+'SQL 5ab'!G$5,0)</f>
        <v>42.4</v>
      </c>
      <c r="J21" s="252">
        <f ca="1">VLOOKUP($A21,INDIRECT($O$3),$O$2+'SQL 5ab'!H$5,0)</f>
        <v>42.8</v>
      </c>
      <c r="K21" s="252">
        <f ca="1">VLOOKUP($A21,INDIRECT($O$3),$O$2+'SQL 5ab'!I$5,0)</f>
        <v>47.6</v>
      </c>
    </row>
    <row r="22" spans="1:16" ht="11.25" customHeight="1" x14ac:dyDescent="0.2">
      <c r="A22" s="237"/>
      <c r="B22" s="103"/>
      <c r="C22" s="252"/>
      <c r="D22" s="252"/>
      <c r="E22" s="252"/>
      <c r="F22" s="252"/>
      <c r="H22" s="252"/>
      <c r="I22" s="252"/>
      <c r="J22" s="252"/>
      <c r="K22" s="252"/>
    </row>
    <row r="23" spans="1:16" ht="11.25" customHeight="1" x14ac:dyDescent="0.2">
      <c r="A23" s="237" t="s">
        <v>532</v>
      </c>
      <c r="B23" s="103">
        <f>IF($K$3="Boys",VLOOKUP($A23,Denominators2014T5,2,0),IF($K$3="Girls",VLOOKUP($A23,Denominators2014T5,3,0),VLOOKUP('Table 5a'!$A23,Denominators2014T5,4,0)))</f>
        <v>531</v>
      </c>
      <c r="C23" s="252">
        <f ca="1">VLOOKUP($A23,INDIRECT($O$3),$O$2+'SQL 5ab'!B$5,0)</f>
        <v>16.600000000000001</v>
      </c>
      <c r="D23" s="252">
        <f ca="1">VLOOKUP($A23,INDIRECT($O$3),$O$2+'SQL 5ab'!C$5,0)</f>
        <v>17.3</v>
      </c>
      <c r="E23" s="252">
        <f ca="1">VLOOKUP($A23,INDIRECT($O$3),$O$2+'SQL 5ab'!D$5,0)</f>
        <v>22</v>
      </c>
      <c r="F23" s="252">
        <f ca="1">VLOOKUP($A23,INDIRECT($O$3),$O$2+'SQL 5ab'!E$5,0)</f>
        <v>23.4</v>
      </c>
      <c r="H23" s="252">
        <f ca="1">VLOOKUP($A23,INDIRECT($O$3),$O$2+'SQL 5ab'!F$5,0)</f>
        <v>15.1</v>
      </c>
      <c r="I23" s="252">
        <f ca="1">VLOOKUP($A23,INDIRECT($O$3),$O$2+'SQL 5ab'!G$5,0)</f>
        <v>15.8</v>
      </c>
      <c r="J23" s="252">
        <f ca="1">VLOOKUP($A23,INDIRECT($O$3),$O$2+'SQL 5ab'!H$5,0)</f>
        <v>18.600000000000001</v>
      </c>
      <c r="K23" s="252">
        <f ca="1">VLOOKUP($A23,INDIRECT($O$3),$O$2+'SQL 5ab'!I$5,0)</f>
        <v>19.399999999999999</v>
      </c>
    </row>
    <row r="24" spans="1:16" ht="11.25" customHeight="1" x14ac:dyDescent="0.2">
      <c r="A24" s="118"/>
      <c r="B24" s="103"/>
    </row>
    <row r="25" spans="1:16" ht="11.25" customHeight="1" x14ac:dyDescent="0.2">
      <c r="A25" s="249" t="s">
        <v>533</v>
      </c>
      <c r="B25" s="103">
        <f>IF($K$3="Boys",VLOOKUP($A25,Denominators2014T5,2,0),IF($K$3="Girls",VLOOKUP($A25,Denominators2014T5,3,0),VLOOKUP('Table 5a'!$A25,Denominators2014T5,4,0)))</f>
        <v>10137</v>
      </c>
      <c r="C25" s="252">
        <f ca="1">VLOOKUP($A25,INDIRECT($O$3),$O$2+'SQL 5ab'!B$5,0)</f>
        <v>0.3</v>
      </c>
      <c r="D25" s="252">
        <f ca="1">VLOOKUP($A25,INDIRECT($O$3),$O$2+'SQL 5ab'!C$5,0)</f>
        <v>0.4</v>
      </c>
      <c r="E25" s="252">
        <f ca="1">VLOOKUP($A25,INDIRECT($O$3),$O$2+'SQL 5ab'!D$5,0)</f>
        <v>0.4</v>
      </c>
      <c r="F25" s="252">
        <f ca="1">VLOOKUP($A25,INDIRECT($O$3),$O$2+'SQL 5ab'!E$5,0)</f>
        <v>0.5</v>
      </c>
      <c r="H25" s="252">
        <f ca="1">VLOOKUP($A25,INDIRECT($O$3),$O$2+'SQL 5ab'!F$5,0)</f>
        <v>0.3</v>
      </c>
      <c r="I25" s="252">
        <f ca="1">VLOOKUP($A25,INDIRECT($O$3),$O$2+'SQL 5ab'!G$5,0)</f>
        <v>0.3</v>
      </c>
      <c r="J25" s="252">
        <f ca="1">VLOOKUP($A25,INDIRECT($O$3),$O$2+'SQL 5ab'!H$5,0)</f>
        <v>0.3</v>
      </c>
      <c r="K25" s="252">
        <f ca="1">VLOOKUP($A25,INDIRECT($O$3),$O$2+'SQL 5ab'!I$5,0)</f>
        <v>0.3</v>
      </c>
    </row>
    <row r="26" spans="1:16" s="117" customFormat="1" ht="11.25" customHeight="1" x14ac:dyDescent="0.2">
      <c r="A26" s="147"/>
      <c r="B26" s="103"/>
      <c r="M26" s="3"/>
      <c r="N26" s="3"/>
      <c r="O26" s="3"/>
      <c r="P26" s="3"/>
    </row>
    <row r="27" spans="1:16" s="117" customFormat="1" ht="11.25" customHeight="1" x14ac:dyDescent="0.2">
      <c r="A27" s="146" t="s">
        <v>534</v>
      </c>
      <c r="B27" s="103">
        <f>IF($K$3="Boys",VLOOKUP($A27,Denominators2014T5,2,0),IF($K$3="Girls",VLOOKUP($A27,Denominators2014T5,3,0),VLOOKUP('Table 5a'!$A27,Denominators2014T5,4,0)))</f>
        <v>558558</v>
      </c>
      <c r="C27" s="252">
        <f ca="1">VLOOKUP($A27,INDIRECT($O$3),$O$2+'SQL 5ab'!B$5,0)</f>
        <v>57</v>
      </c>
      <c r="D27" s="252">
        <f ca="1">VLOOKUP($A27,INDIRECT($O$3),$O$2+'SQL 5ab'!C$5,0)</f>
        <v>59.1</v>
      </c>
      <c r="E27" s="252">
        <f ca="1">VLOOKUP($A27,INDIRECT($O$3),$O$2+'SQL 5ab'!D$5,0)</f>
        <v>63.4</v>
      </c>
      <c r="F27" s="252">
        <f ca="1">VLOOKUP($A27,INDIRECT($O$3),$O$2+'SQL 5ab'!E$5,0)</f>
        <v>65.099999999999994</v>
      </c>
      <c r="G27" s="3"/>
      <c r="H27" s="252">
        <f ca="1">VLOOKUP($A27,INDIRECT($O$3),$O$2+'SQL 5ab'!F$5,0)</f>
        <v>51.6</v>
      </c>
      <c r="I27" s="252">
        <f ca="1">VLOOKUP($A27,INDIRECT($O$3),$O$2+'SQL 5ab'!G$5,0)</f>
        <v>53.1</v>
      </c>
      <c r="J27" s="252">
        <f ca="1">VLOOKUP($A27,INDIRECT($O$3),$O$2+'SQL 5ab'!H$5,0)</f>
        <v>55.2</v>
      </c>
      <c r="K27" s="252">
        <f ca="1">VLOOKUP($A27,INDIRECT($O$3),$O$2+'SQL 5ab'!I$5,0)</f>
        <v>55.9</v>
      </c>
      <c r="M27" s="3"/>
      <c r="N27" s="3"/>
      <c r="O27" s="3"/>
      <c r="P27" s="3"/>
    </row>
    <row r="28" spans="1:16" s="117" customFormat="1" ht="11.25" customHeight="1" x14ac:dyDescent="0.2">
      <c r="A28" s="249"/>
      <c r="B28" s="103"/>
      <c r="M28" s="3"/>
      <c r="N28" s="3"/>
      <c r="O28" s="3"/>
      <c r="P28" s="3"/>
    </row>
    <row r="29" spans="1:16" s="117" customFormat="1" ht="33.75" customHeight="1" x14ac:dyDescent="0.2">
      <c r="A29" s="218" t="s">
        <v>158</v>
      </c>
      <c r="B29" s="103">
        <f>IF($K$3="Boys",VLOOKUP($A29,Denominators2014T5,2,0),IF($K$3="Girls",VLOOKUP($A29,Denominators2014T5,3,0),VLOOKUP('Table 5a'!$A29,Denominators2014T5,4,0)))</f>
        <v>9147</v>
      </c>
      <c r="C29" s="252">
        <f ca="1">VLOOKUP($A29,INDIRECT($O$3),$O$2+'SQL 5ab'!B$5,0)</f>
        <v>1.4</v>
      </c>
      <c r="D29" s="252">
        <f ca="1">VLOOKUP($A29,INDIRECT($O$3),$O$2+'SQL 5ab'!C$5,0)</f>
        <v>1.6</v>
      </c>
      <c r="E29" s="252">
        <f ca="1">VLOOKUP($A29,INDIRECT($O$3),$O$2+'SQL 5ab'!D$5,0)</f>
        <v>1.8</v>
      </c>
      <c r="F29" s="252">
        <f ca="1">VLOOKUP($A29,INDIRECT($O$3),$O$2+'SQL 5ab'!E$5,0)</f>
        <v>2.1</v>
      </c>
      <c r="G29" s="3"/>
      <c r="H29" s="252">
        <f ca="1">VLOOKUP($A29,INDIRECT($O$3),$O$2+'SQL 5ab'!F$5,0)</f>
        <v>1</v>
      </c>
      <c r="I29" s="252">
        <f ca="1">VLOOKUP($A29,INDIRECT($O$3),$O$2+'SQL 5ab'!G$5,0)</f>
        <v>1.1000000000000001</v>
      </c>
      <c r="J29" s="252">
        <f ca="1">VLOOKUP($A29,INDIRECT($O$3),$O$2+'SQL 5ab'!H$5,0)</f>
        <v>1.3</v>
      </c>
      <c r="K29" s="252">
        <f ca="1">VLOOKUP($A29,INDIRECT($O$3),$O$2+'SQL 5ab'!I$5,0)</f>
        <v>1.3</v>
      </c>
      <c r="M29" s="3"/>
      <c r="N29" s="3"/>
      <c r="O29" s="3"/>
      <c r="P29" s="3"/>
    </row>
    <row r="30" spans="1:16" s="117" customFormat="1" ht="8.25" customHeight="1" x14ac:dyDescent="0.2">
      <c r="A30" s="249"/>
      <c r="B30" s="103"/>
      <c r="M30" s="3"/>
      <c r="N30" s="3"/>
      <c r="O30" s="3"/>
      <c r="P30" s="3"/>
    </row>
    <row r="31" spans="1:16" s="117" customFormat="1" ht="34.5" customHeight="1" x14ac:dyDescent="0.2">
      <c r="A31" s="259" t="s">
        <v>157</v>
      </c>
      <c r="B31" s="103">
        <f>IF($K$3="Boys",VLOOKUP($A31,Denominators2014T5,2,0),IF($K$3="Girls",VLOOKUP($A31,Denominators2014T5,3,0),VLOOKUP('Table 5a'!$A31,Denominators2014T5,4,0)))</f>
        <v>567705</v>
      </c>
      <c r="C31" s="252">
        <f ca="1">VLOOKUP($A31,INDIRECT($O$3),$O$2+'SQL 5ab'!B$5,0)</f>
        <v>56.1</v>
      </c>
      <c r="D31" s="252">
        <f ca="1">VLOOKUP($A31,INDIRECT($O$3),$O$2+'SQL 5ab'!C$5,0)</f>
        <v>58.2</v>
      </c>
      <c r="E31" s="252">
        <f ca="1">VLOOKUP($A31,INDIRECT($O$3),$O$2+'SQL 5ab'!D$5,0)</f>
        <v>62.4</v>
      </c>
      <c r="F31" s="252">
        <f ca="1">VLOOKUP($A31,INDIRECT($O$3),$O$2+'SQL 5ab'!E$5,0)</f>
        <v>64.099999999999994</v>
      </c>
      <c r="G31" s="3"/>
      <c r="H31" s="252">
        <f ca="1">VLOOKUP($A31,INDIRECT($O$3),$O$2+'SQL 5ab'!F$5,0)</f>
        <v>50.7</v>
      </c>
      <c r="I31" s="252">
        <f ca="1">VLOOKUP($A31,INDIRECT($O$3),$O$2+'SQL 5ab'!G$5,0)</f>
        <v>52.2</v>
      </c>
      <c r="J31" s="252">
        <f ca="1">VLOOKUP($A31,INDIRECT($O$3),$O$2+'SQL 5ab'!H$5,0)</f>
        <v>54.3</v>
      </c>
      <c r="K31" s="252">
        <f ca="1">VLOOKUP($A31,INDIRECT($O$3),$O$2+'SQL 5ab'!I$5,0)</f>
        <v>55</v>
      </c>
      <c r="M31" s="3"/>
      <c r="N31" s="3"/>
      <c r="O31" s="3"/>
      <c r="P31" s="3"/>
    </row>
    <row r="32" spans="1:16" s="117" customFormat="1" ht="11.25" customHeight="1" x14ac:dyDescent="0.2">
      <c r="A32" s="249"/>
      <c r="B32" s="103"/>
      <c r="M32" s="3"/>
      <c r="N32" s="3"/>
      <c r="O32" s="3"/>
      <c r="P32" s="3"/>
    </row>
    <row r="33" spans="1:16" s="117" customFormat="1" ht="11.25" customHeight="1" x14ac:dyDescent="0.2">
      <c r="A33" s="249" t="s">
        <v>96</v>
      </c>
      <c r="B33" s="103">
        <f>IF($K$3="Boys",VLOOKUP($A33,Denominators2014T5,2,0),IF($K$3="Girls",VLOOKUP($A33,Denominators2014T5,3,0),VLOOKUP('Table 5a'!$A33,Denominators2014T5,4,0)))</f>
        <v>574</v>
      </c>
      <c r="C33" s="252">
        <f ca="1">VLOOKUP($A33,INDIRECT($O$3),$O$2+'SQL 5ab'!B$5,0)</f>
        <v>3</v>
      </c>
      <c r="D33" s="252">
        <f ca="1">VLOOKUP($A33,INDIRECT($O$3),$O$2+'SQL 5ab'!C$5,0)</f>
        <v>3.1</v>
      </c>
      <c r="E33" s="252">
        <f ca="1">VLOOKUP($A33,INDIRECT($O$3),$O$2+'SQL 5ab'!D$5,0)</f>
        <v>3.1</v>
      </c>
      <c r="F33" s="252">
        <f ca="1">VLOOKUP($A33,INDIRECT($O$3),$O$2+'SQL 5ab'!E$5,0)</f>
        <v>3.5</v>
      </c>
      <c r="G33" s="3"/>
      <c r="H33" s="252">
        <f ca="1">VLOOKUP($A33,INDIRECT($O$3),$O$2+'SQL 5ab'!F$5,0)</f>
        <v>2.2999999999999998</v>
      </c>
      <c r="I33" s="252">
        <f ca="1">VLOOKUP($A33,INDIRECT($O$3),$O$2+'SQL 5ab'!G$5,0)</f>
        <v>2.4</v>
      </c>
      <c r="J33" s="252">
        <f ca="1">VLOOKUP($A33,INDIRECT($O$3),$O$2+'SQL 5ab'!H$5,0)</f>
        <v>2.4</v>
      </c>
      <c r="K33" s="252">
        <f ca="1">VLOOKUP($A33,INDIRECT($O$3),$O$2+'SQL 5ab'!I$5,0)</f>
        <v>2.4</v>
      </c>
      <c r="M33" s="3"/>
      <c r="N33" s="3"/>
      <c r="O33" s="3"/>
      <c r="P33" s="3"/>
    </row>
    <row r="34" spans="1:16" ht="11.25" customHeight="1" x14ac:dyDescent="0.2">
      <c r="A34" s="249"/>
      <c r="B34" s="103"/>
    </row>
    <row r="35" spans="1:16" ht="11.25" customHeight="1" x14ac:dyDescent="0.2">
      <c r="A35" s="249" t="s">
        <v>60</v>
      </c>
      <c r="B35" s="103">
        <f>IF($K$3="Boys",VLOOKUP($A35,Denominators2014T5,2,0),IF($K$3="Girls",VLOOKUP($A35,Denominators2014T5,3,0),VLOOKUP('Table 5a'!$A35,Denominators2014T5,4,0)))</f>
        <v>49499</v>
      </c>
      <c r="C35" s="252">
        <f ca="1">VLOOKUP($A35,INDIRECT($O$3),$O$2+'SQL 5ab'!B$5,0)</f>
        <v>49.3</v>
      </c>
      <c r="D35" s="252">
        <f ca="1">VLOOKUP($A35,INDIRECT($O$3),$O$2+'SQL 5ab'!C$5,0)</f>
        <v>53.3</v>
      </c>
      <c r="E35" s="252">
        <f ca="1">VLOOKUP($A35,INDIRECT($O$3),$O$2+'SQL 5ab'!D$5,0)</f>
        <v>53.4</v>
      </c>
      <c r="F35" s="252">
        <f ca="1">VLOOKUP($A35,INDIRECT($O$3),$O$2+'SQL 5ab'!E$5,0)</f>
        <v>56.5</v>
      </c>
      <c r="H35" s="252">
        <f ca="1">VLOOKUP($A35,INDIRECT($O$3),$O$2+'SQL 5ab'!F$5,0)</f>
        <v>27.3</v>
      </c>
      <c r="I35" s="252">
        <f ca="1">VLOOKUP($A35,INDIRECT($O$3),$O$2+'SQL 5ab'!G$5,0)</f>
        <v>27.6</v>
      </c>
      <c r="J35" s="252">
        <f ca="1">VLOOKUP($A35,INDIRECT($O$3),$O$2+'SQL 5ab'!H$5,0)</f>
        <v>27.7</v>
      </c>
      <c r="K35" s="252">
        <f ca="1">VLOOKUP($A35,INDIRECT($O$3),$O$2+'SQL 5ab'!I$5,0)</f>
        <v>28</v>
      </c>
    </row>
    <row r="36" spans="1:16" ht="11.25" customHeight="1" x14ac:dyDescent="0.2">
      <c r="A36" s="249"/>
      <c r="B36" s="103"/>
    </row>
    <row r="37" spans="1:16" ht="11.25" customHeight="1" x14ac:dyDescent="0.2">
      <c r="A37" s="249" t="s">
        <v>61</v>
      </c>
      <c r="B37" s="103">
        <f>IF($K$3="Boys",VLOOKUP($A37,Denominators2014T5,2,0),IF($K$3="Girls",VLOOKUP($A37,Denominators2014T5,3,0),VLOOKUP('Table 5a'!$A37,Denominators2014T5,4,0)))</f>
        <v>2388</v>
      </c>
      <c r="C37" s="252">
        <f ca="1">VLOOKUP($A37,INDIRECT($O$3),$O$2+'SQL 5ab'!B$5,0)</f>
        <v>2.7</v>
      </c>
      <c r="D37" s="252">
        <f ca="1">VLOOKUP($A37,INDIRECT($O$3),$O$2+'SQL 5ab'!C$5,0)</f>
        <v>3.3</v>
      </c>
      <c r="E37" s="252">
        <f ca="1">VLOOKUP($A37,INDIRECT($O$3),$O$2+'SQL 5ab'!D$5,0)</f>
        <v>3.5</v>
      </c>
      <c r="F37" s="252">
        <f ca="1">VLOOKUP($A37,INDIRECT($O$3),$O$2+'SQL 5ab'!E$5,0)</f>
        <v>3.6</v>
      </c>
      <c r="H37" s="252">
        <f ca="1">VLOOKUP($A37,INDIRECT($O$3),$O$2+'SQL 5ab'!F$5,0)</f>
        <v>1.4</v>
      </c>
      <c r="I37" s="252">
        <f ca="1">VLOOKUP($A37,INDIRECT($O$3),$O$2+'SQL 5ab'!G$5,0)</f>
        <v>1.4</v>
      </c>
      <c r="J37" s="252">
        <f ca="1">VLOOKUP($A37,INDIRECT($O$3),$O$2+'SQL 5ab'!H$5,0)</f>
        <v>1.5</v>
      </c>
      <c r="K37" s="252">
        <f ca="1">VLOOKUP($A37,INDIRECT($O$3),$O$2+'SQL 5ab'!I$5,0)</f>
        <v>1.7</v>
      </c>
    </row>
    <row r="38" spans="1:16" ht="11.25" customHeight="1" x14ac:dyDescent="0.2">
      <c r="A38" s="249"/>
      <c r="B38" s="103"/>
    </row>
    <row r="39" spans="1:16" ht="11.25" customHeight="1" x14ac:dyDescent="0.2">
      <c r="A39" s="146" t="s">
        <v>535</v>
      </c>
      <c r="B39" s="103">
        <f>IF($K$3="Boys",VLOOKUP($A39,Denominators2014T5,2,0),IF($K$3="Girls",VLOOKUP($A39,Denominators2014T5,3,0),VLOOKUP('Table 5a'!$A39,Denominators2014T5,4,0)))</f>
        <v>52461</v>
      </c>
      <c r="C39" s="252">
        <f ca="1">VLOOKUP($A39,INDIRECT($O$3),$O$2+'SQL 5ab'!B$5,0)</f>
        <v>46.7</v>
      </c>
      <c r="D39" s="252">
        <f ca="1">VLOOKUP($A39,INDIRECT($O$3),$O$2+'SQL 5ab'!C$5,0)</f>
        <v>50.5</v>
      </c>
      <c r="E39" s="252">
        <f ca="1">VLOOKUP($A39,INDIRECT($O$3),$O$2+'SQL 5ab'!D$5,0)</f>
        <v>50.6</v>
      </c>
      <c r="F39" s="252">
        <f ca="1">VLOOKUP($A39,INDIRECT($O$3),$O$2+'SQL 5ab'!E$5,0)</f>
        <v>53.5</v>
      </c>
      <c r="H39" s="252">
        <f ca="1">VLOOKUP($A39,INDIRECT($O$3),$O$2+'SQL 5ab'!F$5,0)</f>
        <v>25.8</v>
      </c>
      <c r="I39" s="252">
        <f ca="1">VLOOKUP($A39,INDIRECT($O$3),$O$2+'SQL 5ab'!G$5,0)</f>
        <v>26.2</v>
      </c>
      <c r="J39" s="252">
        <f ca="1">VLOOKUP($A39,INDIRECT($O$3),$O$2+'SQL 5ab'!H$5,0)</f>
        <v>26.2</v>
      </c>
      <c r="K39" s="252">
        <f ca="1">VLOOKUP($A39,INDIRECT($O$3),$O$2+'SQL 5ab'!I$5,0)</f>
        <v>26.5</v>
      </c>
    </row>
    <row r="40" spans="1:16" ht="11.25" customHeight="1" x14ac:dyDescent="0.2">
      <c r="A40" s="147"/>
      <c r="B40" s="103"/>
    </row>
    <row r="41" spans="1:16" ht="11.25" customHeight="1" x14ac:dyDescent="0.2">
      <c r="A41" s="146" t="s">
        <v>82</v>
      </c>
      <c r="B41" s="103">
        <f>IF($K$3="Boys",VLOOKUP($A41,Denominators2014T5,2,0),IF($K$3="Girls",VLOOKUP($A41,Denominators2014T5,3,0),VLOOKUP('Table 5a'!$A41,Denominators2014T5,4,0)))</f>
        <v>13099</v>
      </c>
      <c r="C41" s="252">
        <f ca="1">VLOOKUP($A41,INDIRECT($O$3),$O$2+'SQL 5ab'!B$5,0)</f>
        <v>0.9</v>
      </c>
      <c r="D41" s="252">
        <f ca="1">VLOOKUP($A41,INDIRECT($O$3),$O$2+'SQL 5ab'!C$5,0)</f>
        <v>1</v>
      </c>
      <c r="E41" s="252">
        <f ca="1">VLOOKUP($A41,INDIRECT($O$3),$O$2+'SQL 5ab'!D$5,0)</f>
        <v>1.1000000000000001</v>
      </c>
      <c r="F41" s="252">
        <f ca="1">VLOOKUP($A41,INDIRECT($O$3),$O$2+'SQL 5ab'!E$5,0)</f>
        <v>1.2</v>
      </c>
      <c r="H41" s="252">
        <f ca="1">VLOOKUP($A41,INDIRECT($O$3),$O$2+'SQL 5ab'!F$5,0)</f>
        <v>0.6</v>
      </c>
      <c r="I41" s="252">
        <f ca="1">VLOOKUP($A41,INDIRECT($O$3),$O$2+'SQL 5ab'!G$5,0)</f>
        <v>0.6</v>
      </c>
      <c r="J41" s="252">
        <f ca="1">VLOOKUP($A41,INDIRECT($O$3),$O$2+'SQL 5ab'!H$5,0)</f>
        <v>0.6</v>
      </c>
      <c r="K41" s="252">
        <f ca="1">VLOOKUP($A41,INDIRECT($O$3),$O$2+'SQL 5ab'!I$5,0)</f>
        <v>0.7</v>
      </c>
    </row>
    <row r="42" spans="1:16" ht="11.25" customHeight="1" x14ac:dyDescent="0.2">
      <c r="A42" s="147"/>
      <c r="B42" s="103"/>
    </row>
    <row r="43" spans="1:16" ht="11.25" customHeight="1" x14ac:dyDescent="0.2">
      <c r="A43" s="146" t="s">
        <v>62</v>
      </c>
      <c r="B43" s="103">
        <f>IF($K$3="Boys",VLOOKUP($A43,Denominators2014T5,2,0),IF($K$3="Girls",VLOOKUP($A43,Denominators2014T5,3,0),VLOOKUP('Table 5a'!$A43,Denominators2014T5,4,0)))</f>
        <v>620166</v>
      </c>
      <c r="C43" s="252">
        <f ca="1">VLOOKUP($A43,INDIRECT($O$3),$O$2+'SQL 5ab'!B$5,0)</f>
        <v>55.3</v>
      </c>
      <c r="D43" s="252">
        <f ca="1">VLOOKUP($A43,INDIRECT($O$3),$O$2+'SQL 5ab'!C$5,0)</f>
        <v>57.5</v>
      </c>
      <c r="E43" s="252">
        <f ca="1">VLOOKUP($A43,INDIRECT($O$3),$O$2+'SQL 5ab'!D$5,0)</f>
        <v>61.4</v>
      </c>
      <c r="F43" s="252">
        <f ca="1">VLOOKUP($A43,INDIRECT($O$3),$O$2+'SQL 5ab'!E$5,0)</f>
        <v>63.2</v>
      </c>
      <c r="H43" s="252">
        <f ca="1">VLOOKUP($A43,INDIRECT($O$3),$O$2+'SQL 5ab'!F$5,0)</f>
        <v>48.6</v>
      </c>
      <c r="I43" s="252">
        <f ca="1">VLOOKUP($A43,INDIRECT($O$3),$O$2+'SQL 5ab'!G$5,0)</f>
        <v>50</v>
      </c>
      <c r="J43" s="252">
        <f ca="1">VLOOKUP($A43,INDIRECT($O$3),$O$2+'SQL 5ab'!H$5,0)</f>
        <v>51.9</v>
      </c>
      <c r="K43" s="252">
        <f ca="1">VLOOKUP($A43,INDIRECT($O$3),$O$2+'SQL 5ab'!I$5,0)</f>
        <v>52.6</v>
      </c>
    </row>
    <row r="44" spans="1:16" ht="11.25" customHeight="1" x14ac:dyDescent="0.2">
      <c r="A44" s="120"/>
      <c r="B44" s="121"/>
      <c r="C44" s="129"/>
      <c r="D44" s="129"/>
      <c r="E44" s="129"/>
      <c r="F44" s="129"/>
      <c r="G44" s="129"/>
      <c r="H44" s="625"/>
      <c r="I44" s="625"/>
      <c r="J44" s="625"/>
      <c r="K44" s="625"/>
    </row>
    <row r="45" spans="1:16" ht="10.5" customHeight="1" x14ac:dyDescent="0.2">
      <c r="A45" s="384"/>
      <c r="B45" s="385"/>
      <c r="C45" s="386"/>
      <c r="D45" s="386"/>
      <c r="E45" s="386"/>
      <c r="F45" s="386"/>
      <c r="G45" s="386"/>
      <c r="H45" s="386"/>
      <c r="I45" s="386"/>
      <c r="J45" s="386"/>
      <c r="K45" s="178" t="s">
        <v>342</v>
      </c>
    </row>
    <row r="46" spans="1:16" ht="12.75" x14ac:dyDescent="0.2">
      <c r="A46" s="752" t="s">
        <v>311</v>
      </c>
      <c r="B46" s="752"/>
      <c r="C46" s="752"/>
      <c r="D46" s="752"/>
      <c r="E46" s="752"/>
      <c r="F46" s="752"/>
      <c r="G46" s="782"/>
      <c r="H46" s="782"/>
      <c r="I46" s="782"/>
      <c r="J46" s="782"/>
      <c r="K46" s="387"/>
    </row>
    <row r="47" spans="1:16" ht="12.75" x14ac:dyDescent="0.2">
      <c r="A47" s="199" t="s">
        <v>516</v>
      </c>
      <c r="B47" s="390"/>
      <c r="C47" s="390"/>
      <c r="D47" s="390"/>
      <c r="E47" s="390"/>
      <c r="F47" s="390"/>
      <c r="G47" s="395"/>
      <c r="H47" s="395"/>
      <c r="I47" s="395"/>
      <c r="J47" s="395"/>
      <c r="K47" s="387"/>
    </row>
    <row r="48" spans="1:16" ht="12.75" x14ac:dyDescent="0.2">
      <c r="A48" s="199" t="s">
        <v>411</v>
      </c>
      <c r="B48" s="635"/>
      <c r="C48" s="635"/>
      <c r="D48" s="635"/>
      <c r="E48" s="635"/>
      <c r="F48" s="635"/>
      <c r="G48" s="636"/>
      <c r="H48" s="636"/>
      <c r="I48" s="636"/>
      <c r="J48" s="636"/>
      <c r="K48" s="387"/>
    </row>
    <row r="49" spans="1:11" ht="12.75" x14ac:dyDescent="0.2">
      <c r="A49" s="390" t="s">
        <v>469</v>
      </c>
      <c r="B49" s="635"/>
      <c r="C49" s="635"/>
      <c r="D49" s="635"/>
      <c r="E49" s="635"/>
      <c r="F49" s="635"/>
      <c r="G49" s="636"/>
      <c r="H49" s="636"/>
      <c r="I49" s="636"/>
      <c r="J49" s="636"/>
      <c r="K49" s="387"/>
    </row>
    <row r="50" spans="1:11" ht="12.75" x14ac:dyDescent="0.2">
      <c r="A50" s="752" t="s">
        <v>470</v>
      </c>
      <c r="B50" s="782"/>
      <c r="C50" s="782"/>
      <c r="D50" s="782"/>
      <c r="E50" s="782"/>
      <c r="F50" s="782"/>
      <c r="G50" s="782"/>
      <c r="H50" s="782"/>
      <c r="I50" s="782"/>
      <c r="J50" s="782"/>
      <c r="K50" s="782"/>
    </row>
    <row r="51" spans="1:11" ht="22.5" customHeight="1" x14ac:dyDescent="0.2">
      <c r="A51" s="751" t="s">
        <v>537</v>
      </c>
      <c r="B51" s="751"/>
      <c r="C51" s="751"/>
      <c r="D51" s="751"/>
      <c r="E51" s="751"/>
      <c r="F51" s="751"/>
      <c r="G51" s="751"/>
      <c r="H51" s="751"/>
      <c r="I51" s="751"/>
      <c r="J51" s="751"/>
      <c r="K51" s="751"/>
    </row>
    <row r="52" spans="1:11" ht="11.25" customHeight="1" x14ac:dyDescent="0.2">
      <c r="A52" s="771" t="s">
        <v>471</v>
      </c>
      <c r="B52" s="771"/>
      <c r="C52" s="771"/>
      <c r="D52" s="771"/>
      <c r="E52" s="771"/>
      <c r="F52" s="771"/>
      <c r="G52" s="771"/>
      <c r="H52" s="771"/>
      <c r="I52" s="771"/>
      <c r="J52" s="771"/>
      <c r="K52" s="771"/>
    </row>
    <row r="53" spans="1:11" x14ac:dyDescent="0.2">
      <c r="A53" s="752" t="s">
        <v>472</v>
      </c>
      <c r="B53" s="752"/>
      <c r="C53" s="752"/>
      <c r="D53" s="752"/>
      <c r="E53" s="752"/>
      <c r="F53" s="752"/>
      <c r="G53" s="387"/>
      <c r="H53" s="387"/>
      <c r="I53" s="387"/>
      <c r="J53" s="387"/>
      <c r="K53" s="387"/>
    </row>
    <row r="54" spans="1:11" ht="11.25" customHeight="1" x14ac:dyDescent="0.2">
      <c r="A54" s="751" t="s">
        <v>473</v>
      </c>
      <c r="B54" s="751"/>
      <c r="C54" s="751"/>
      <c r="D54" s="751"/>
      <c r="E54" s="751"/>
      <c r="F54" s="751"/>
      <c r="G54" s="751"/>
      <c r="H54" s="751"/>
      <c r="I54" s="751"/>
      <c r="J54" s="751"/>
      <c r="K54" s="751"/>
    </row>
    <row r="55" spans="1:11" ht="22.5" customHeight="1" x14ac:dyDescent="0.2">
      <c r="A55" s="751" t="s">
        <v>536</v>
      </c>
      <c r="B55" s="751"/>
      <c r="C55" s="751"/>
      <c r="D55" s="751"/>
      <c r="E55" s="751"/>
      <c r="F55" s="751"/>
      <c r="G55" s="751"/>
      <c r="H55" s="751"/>
      <c r="I55" s="751"/>
      <c r="J55" s="751"/>
      <c r="K55" s="751"/>
    </row>
    <row r="56" spans="1:11" ht="11.25" customHeight="1" x14ac:dyDescent="0.2">
      <c r="A56" s="751" t="s">
        <v>474</v>
      </c>
      <c r="B56" s="751"/>
      <c r="C56" s="751"/>
      <c r="D56" s="751"/>
      <c r="E56" s="751"/>
      <c r="F56" s="751"/>
      <c r="G56" s="751"/>
      <c r="H56" s="751"/>
      <c r="I56" s="751"/>
      <c r="J56" s="751"/>
      <c r="K56" s="751"/>
    </row>
    <row r="57" spans="1:11" ht="12" customHeight="1" x14ac:dyDescent="0.2">
      <c r="A57" s="676" t="s">
        <v>430</v>
      </c>
      <c r="B57" s="676"/>
      <c r="C57" s="676"/>
      <c r="D57" s="676"/>
      <c r="E57" s="676"/>
      <c r="F57" s="676"/>
      <c r="G57" s="676"/>
      <c r="H57" s="676"/>
      <c r="I57" s="676"/>
      <c r="J57" s="676"/>
      <c r="K57" s="676"/>
    </row>
    <row r="58" spans="1:11" ht="4.5" customHeight="1" x14ac:dyDescent="0.2">
      <c r="A58" s="474"/>
      <c r="B58" s="614"/>
      <c r="C58" s="614"/>
      <c r="D58" s="614"/>
      <c r="E58" s="614"/>
      <c r="F58" s="614"/>
      <c r="G58" s="614"/>
      <c r="H58" s="614"/>
      <c r="I58" s="614"/>
      <c r="J58" s="614"/>
      <c r="K58" s="614"/>
    </row>
    <row r="59" spans="1:11" x14ac:dyDescent="0.2">
      <c r="A59" s="781" t="s">
        <v>140</v>
      </c>
      <c r="B59" s="781"/>
      <c r="C59" s="781"/>
      <c r="D59" s="781"/>
      <c r="E59" s="781"/>
      <c r="F59" s="781"/>
      <c r="G59" s="781"/>
      <c r="H59" s="781"/>
      <c r="I59" s="781"/>
      <c r="J59" s="781"/>
      <c r="K59" s="396"/>
    </row>
  </sheetData>
  <sheetProtection sheet="1" objects="1" scenarios="1"/>
  <mergeCells count="16">
    <mergeCell ref="A55:K55"/>
    <mergeCell ref="J2:L2"/>
    <mergeCell ref="A57:K57"/>
    <mergeCell ref="A56:K56"/>
    <mergeCell ref="A59:J59"/>
    <mergeCell ref="A50:K50"/>
    <mergeCell ref="A51:K51"/>
    <mergeCell ref="A52:K52"/>
    <mergeCell ref="A53:F53"/>
    <mergeCell ref="A54:K54"/>
    <mergeCell ref="A2:B2"/>
    <mergeCell ref="B6:B7"/>
    <mergeCell ref="C6:F6"/>
    <mergeCell ref="H6:K6"/>
    <mergeCell ref="A46:J46"/>
    <mergeCell ref="A6:A7"/>
  </mergeCells>
  <phoneticPr fontId="26" type="noConversion"/>
  <conditionalFormatting sqref="C9:F10">
    <cfRule type="expression" dxfId="54" priority="121">
      <formula>(#REF!="Percentage")</formula>
    </cfRule>
  </conditionalFormatting>
  <conditionalFormatting sqref="C11:F11">
    <cfRule type="expression" dxfId="53" priority="119">
      <formula>(#REF!="Percentage")</formula>
    </cfRule>
  </conditionalFormatting>
  <conditionalFormatting sqref="C13:F13">
    <cfRule type="expression" dxfId="52" priority="117">
      <formula>(#REF!="Percentage")</formula>
    </cfRule>
  </conditionalFormatting>
  <conditionalFormatting sqref="C15:F15">
    <cfRule type="expression" dxfId="51" priority="115">
      <formula>(#REF!="Percentage")</formula>
    </cfRule>
  </conditionalFormatting>
  <conditionalFormatting sqref="C17:F17">
    <cfRule type="expression" dxfId="50" priority="113">
      <formula>(#REF!="Percentage")</formula>
    </cfRule>
  </conditionalFormatting>
  <conditionalFormatting sqref="C19:F20 C22:F22">
    <cfRule type="expression" dxfId="49" priority="111">
      <formula>(#REF!="Percentage")</formula>
    </cfRule>
  </conditionalFormatting>
  <conditionalFormatting sqref="C25:F25">
    <cfRule type="expression" dxfId="48" priority="109">
      <formula>(#REF!="Percentage")</formula>
    </cfRule>
  </conditionalFormatting>
  <conditionalFormatting sqref="C27:F27">
    <cfRule type="expression" dxfId="47" priority="107">
      <formula>(#REF!="Percentage")</formula>
    </cfRule>
  </conditionalFormatting>
  <conditionalFormatting sqref="C29:F29">
    <cfRule type="expression" dxfId="46" priority="105">
      <formula>(#REF!="Percentage")</formula>
    </cfRule>
  </conditionalFormatting>
  <conditionalFormatting sqref="C31:F31">
    <cfRule type="expression" dxfId="45" priority="103">
      <formula>(#REF!="Percentage")</formula>
    </cfRule>
  </conditionalFormatting>
  <conditionalFormatting sqref="C33:F33">
    <cfRule type="expression" dxfId="44" priority="101">
      <formula>(#REF!="Percentage")</formula>
    </cfRule>
  </conditionalFormatting>
  <conditionalFormatting sqref="C35:F35">
    <cfRule type="expression" dxfId="43" priority="99">
      <formula>(#REF!="Percentage")</formula>
    </cfRule>
  </conditionalFormatting>
  <conditionalFormatting sqref="C37:F37">
    <cfRule type="expression" dxfId="42" priority="97">
      <formula>(#REF!="Percentage")</formula>
    </cfRule>
  </conditionalFormatting>
  <conditionalFormatting sqref="C39:F39">
    <cfRule type="expression" dxfId="41" priority="95">
      <formula>(#REF!="Percentage")</formula>
    </cfRule>
  </conditionalFormatting>
  <conditionalFormatting sqref="C41:F41">
    <cfRule type="expression" dxfId="40" priority="93">
      <formula>(#REF!="Percentage")</formula>
    </cfRule>
  </conditionalFormatting>
  <conditionalFormatting sqref="C43:F43">
    <cfRule type="expression" dxfId="39" priority="91">
      <formula>(#REF!="Percentage")</formula>
    </cfRule>
  </conditionalFormatting>
  <conditionalFormatting sqref="H20:K20 H22:K22">
    <cfRule type="expression" dxfId="38" priority="30">
      <formula>(#REF!="Percentage")</formula>
    </cfRule>
  </conditionalFormatting>
  <conditionalFormatting sqref="C21:F21">
    <cfRule type="expression" dxfId="37" priority="59">
      <formula>(#REF!="Percentage")</formula>
    </cfRule>
  </conditionalFormatting>
  <conditionalFormatting sqref="C23:F23">
    <cfRule type="expression" dxfId="36" priority="56">
      <formula>(#REF!="Percentage")</formula>
    </cfRule>
  </conditionalFormatting>
  <conditionalFormatting sqref="H44:K44">
    <cfRule type="expression" dxfId="35" priority="38">
      <formula>(#REF!="Percentage")</formula>
    </cfRule>
  </conditionalFormatting>
  <conditionalFormatting sqref="H9:K10">
    <cfRule type="expression" dxfId="34" priority="35">
      <formula>(#REF!="Percentage")</formula>
    </cfRule>
  </conditionalFormatting>
  <conditionalFormatting sqref="H11:K11">
    <cfRule type="expression" dxfId="33" priority="17">
      <formula>(#REF!="Percentage")</formula>
    </cfRule>
  </conditionalFormatting>
  <conditionalFormatting sqref="H13:K13">
    <cfRule type="expression" dxfId="32" priority="16">
      <formula>(#REF!="Percentage")</formula>
    </cfRule>
  </conditionalFormatting>
  <conditionalFormatting sqref="H15:K15">
    <cfRule type="expression" dxfId="31" priority="15">
      <formula>(#REF!="Percentage")</formula>
    </cfRule>
  </conditionalFormatting>
  <conditionalFormatting sqref="H17:K17">
    <cfRule type="expression" dxfId="30" priority="14">
      <formula>(#REF!="Percentage")</formula>
    </cfRule>
  </conditionalFormatting>
  <conditionalFormatting sqref="H19:K19">
    <cfRule type="expression" dxfId="29" priority="13">
      <formula>(#REF!="Percentage")</formula>
    </cfRule>
  </conditionalFormatting>
  <conditionalFormatting sqref="H21:K21">
    <cfRule type="expression" dxfId="28" priority="12">
      <formula>(#REF!="Percentage")</formula>
    </cfRule>
  </conditionalFormatting>
  <conditionalFormatting sqref="H23:K23">
    <cfRule type="expression" dxfId="27" priority="11">
      <formula>(#REF!="Percentage")</formula>
    </cfRule>
  </conditionalFormatting>
  <conditionalFormatting sqref="H25:K25">
    <cfRule type="expression" dxfId="26" priority="10">
      <formula>(#REF!="Percentage")</formula>
    </cfRule>
  </conditionalFormatting>
  <conditionalFormatting sqref="H27:K27">
    <cfRule type="expression" dxfId="25" priority="9">
      <formula>(#REF!="Percentage")</formula>
    </cfRule>
  </conditionalFormatting>
  <conditionalFormatting sqref="H29:K29">
    <cfRule type="expression" dxfId="24" priority="8">
      <formula>(#REF!="Percentage")</formula>
    </cfRule>
  </conditionalFormatting>
  <conditionalFormatting sqref="H31:K31">
    <cfRule type="expression" dxfId="23" priority="7">
      <formula>(#REF!="Percentage")</formula>
    </cfRule>
  </conditionalFormatting>
  <conditionalFormatting sqref="H33:K33">
    <cfRule type="expression" dxfId="22" priority="6">
      <formula>(#REF!="Percentage")</formula>
    </cfRule>
  </conditionalFormatting>
  <conditionalFormatting sqref="H35:K35">
    <cfRule type="expression" dxfId="21" priority="5">
      <formula>(#REF!="Percentage")</formula>
    </cfRule>
  </conditionalFormatting>
  <conditionalFormatting sqref="H37:K37">
    <cfRule type="expression" dxfId="20" priority="4">
      <formula>(#REF!="Percentage")</formula>
    </cfRule>
  </conditionalFormatting>
  <conditionalFormatting sqref="H39:K39">
    <cfRule type="expression" dxfId="19" priority="3">
      <formula>(#REF!="Percentage")</formula>
    </cfRule>
  </conditionalFormatting>
  <conditionalFormatting sqref="H41:K41">
    <cfRule type="expression" dxfId="18" priority="2">
      <formula>(#REF!="Percentage")</formula>
    </cfRule>
  </conditionalFormatting>
  <conditionalFormatting sqref="H43:K43">
    <cfRule type="expression" dxfId="17" priority="1">
      <formula>(#REF!="Percentage")</formula>
    </cfRule>
  </conditionalFormatting>
  <dataValidations count="2">
    <dataValidation type="list" allowBlank="1" showInputMessage="1" showErrorMessage="1" sqref="K3">
      <formula1>Gender</formula1>
    </dataValidation>
    <dataValidation type="list" allowBlank="1" showInputMessage="1" showErrorMessage="1" sqref="K4">
      <formula1>$R$2:$R$3</formula1>
    </dataValidation>
  </dataValidations>
  <pageMargins left="0.70866141732283472" right="0.70866141732283472" top="0.74803149606299213" bottom="0.74803149606299213" header="0.31496062992125984" footer="0.31496062992125984"/>
  <pageSetup paperSize="9" scale="60" orientation="landscape" r:id="rId1"/>
  <headerFooter alignWithMargins="0"/>
  <ignoredErrors>
    <ignoredError sqref="L4"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P23"/>
  <sheetViews>
    <sheetView showGridLines="0" zoomScaleNormal="100" workbookViewId="0">
      <selection activeCell="K3" sqref="K3"/>
    </sheetView>
  </sheetViews>
  <sheetFormatPr defaultRowHeight="11.25" x14ac:dyDescent="0.2"/>
  <cols>
    <col min="1" max="1" width="32.7109375" style="3" customWidth="1"/>
    <col min="2" max="2" width="8.7109375" style="9" customWidth="1"/>
    <col min="3" max="3" width="9.28515625" style="3" customWidth="1"/>
    <col min="4" max="6" width="9.140625" style="3"/>
    <col min="7" max="7" width="1.7109375" style="3" customWidth="1"/>
    <col min="8" max="8" width="9.28515625" style="3" customWidth="1"/>
    <col min="9" max="9" width="9.140625" style="3"/>
    <col min="10" max="10" width="9.5703125" style="3" customWidth="1"/>
    <col min="11" max="15" width="9.140625" style="3"/>
    <col min="16" max="16" width="0" style="3" hidden="1" customWidth="1"/>
    <col min="17" max="16384" width="9.140625" style="3"/>
  </cols>
  <sheetData>
    <row r="1" spans="1:16" s="5" customFormat="1" ht="12" customHeight="1" x14ac:dyDescent="0.2">
      <c r="A1" s="643" t="s">
        <v>317</v>
      </c>
      <c r="B1" s="643"/>
      <c r="C1" s="643"/>
      <c r="D1" s="643"/>
      <c r="E1" s="643"/>
      <c r="F1" s="643"/>
      <c r="G1" s="643"/>
      <c r="H1" s="643"/>
      <c r="I1" s="643"/>
      <c r="J1" s="643"/>
      <c r="K1" s="643"/>
      <c r="P1" s="235">
        <f>IF(K3="Boys",0,IF(K3="Girls",8,16))</f>
        <v>16</v>
      </c>
    </row>
    <row r="2" spans="1:16" s="5" customFormat="1" ht="13.5" x14ac:dyDescent="0.2">
      <c r="A2" s="776" t="s">
        <v>348</v>
      </c>
      <c r="B2" s="776"/>
      <c r="C2" s="387"/>
      <c r="D2" s="387"/>
      <c r="E2" s="387"/>
      <c r="F2" s="387"/>
      <c r="G2" s="387"/>
      <c r="H2" s="387"/>
      <c r="I2" s="387"/>
      <c r="J2" s="786" t="s">
        <v>213</v>
      </c>
      <c r="K2" s="787"/>
    </row>
    <row r="3" spans="1:16" s="5" customFormat="1" ht="12.75" customHeight="1" x14ac:dyDescent="0.2">
      <c r="A3" s="2" t="s">
        <v>0</v>
      </c>
      <c r="B3" s="176"/>
      <c r="C3" s="97"/>
      <c r="D3" s="97"/>
      <c r="E3" s="97"/>
      <c r="F3" s="97"/>
      <c r="G3" s="97"/>
      <c r="H3" s="97"/>
      <c r="I3" s="97"/>
      <c r="J3" s="264" t="s">
        <v>181</v>
      </c>
      <c r="K3" s="253" t="s">
        <v>98</v>
      </c>
    </row>
    <row r="4" spans="1:16" s="127" customFormat="1" ht="11.25" customHeight="1" x14ac:dyDescent="0.2">
      <c r="A4" s="125"/>
      <c r="C4" s="126"/>
      <c r="D4" s="126"/>
      <c r="E4" s="126"/>
      <c r="F4" s="126"/>
      <c r="G4" s="126"/>
      <c r="H4" s="126"/>
      <c r="I4" s="126"/>
    </row>
    <row r="5" spans="1:16" s="5" customFormat="1" ht="47.25" customHeight="1" x14ac:dyDescent="0.2">
      <c r="A5" s="767" t="str">
        <f>IF(K3="All", "All pupils",K3)</f>
        <v>All pupils</v>
      </c>
      <c r="B5" s="783" t="s">
        <v>206</v>
      </c>
      <c r="C5" s="777" t="s">
        <v>304</v>
      </c>
      <c r="D5" s="777"/>
      <c r="E5" s="777"/>
      <c r="F5" s="777"/>
      <c r="G5" s="192"/>
      <c r="H5" s="777" t="s">
        <v>419</v>
      </c>
      <c r="I5" s="777"/>
      <c r="J5" s="777"/>
      <c r="K5" s="777"/>
    </row>
    <row r="6" spans="1:16" s="5" customFormat="1" ht="72" customHeight="1" x14ac:dyDescent="0.2">
      <c r="A6" s="768"/>
      <c r="B6" s="784"/>
      <c r="C6" s="531" t="s">
        <v>431</v>
      </c>
      <c r="D6" s="507" t="s">
        <v>420</v>
      </c>
      <c r="E6" s="507" t="s">
        <v>421</v>
      </c>
      <c r="F6" s="531" t="s">
        <v>207</v>
      </c>
      <c r="G6" s="531"/>
      <c r="H6" s="531" t="s">
        <v>431</v>
      </c>
      <c r="I6" s="507" t="s">
        <v>420</v>
      </c>
      <c r="J6" s="507" t="s">
        <v>421</v>
      </c>
      <c r="K6" s="532" t="s">
        <v>349</v>
      </c>
    </row>
    <row r="7" spans="1:16" s="5" customFormat="1" ht="11.25" customHeight="1" x14ac:dyDescent="0.2">
      <c r="A7" s="37"/>
      <c r="B7" s="128"/>
    </row>
    <row r="8" spans="1:16" ht="12" customHeight="1" x14ac:dyDescent="0.2">
      <c r="A8" s="99" t="s">
        <v>210</v>
      </c>
      <c r="B8" s="103">
        <f>IF($K$3="Boys",VLOOKUP($A8,Denominators2014,2,0),IF($K$3="Girls",VLOOKUP($A8,Denominators2014,3,0),VLOOKUP($A8,Denominators2014,4,0)))</f>
        <v>505568</v>
      </c>
      <c r="C8" s="252">
        <f>VLOOKUP($A8,Table52014,$P$1+'SQL 5ab'!B$38,0)</f>
        <v>56.8</v>
      </c>
      <c r="D8" s="252">
        <f>VLOOKUP($A8,Table52014,$P$1+'SQL 5ab'!C$38,0)</f>
        <v>58.8</v>
      </c>
      <c r="E8" s="252">
        <f>VLOOKUP($A8,Table52014,$P$1+'SQL 5ab'!D$38,0)</f>
        <v>63.4</v>
      </c>
      <c r="F8" s="252">
        <f>VLOOKUP($A8,Table52014,$P$1+'SQL 5ab'!E$38,0)</f>
        <v>65.2</v>
      </c>
      <c r="H8" s="252">
        <f>VLOOKUP($A8,Table52014,$P$1+'SQL 5ab'!F$38,0)</f>
        <v>51.1</v>
      </c>
      <c r="I8" s="252">
        <f>VLOOKUP($A8,Table52014,$P$1+'SQL 5ab'!G$38,0)</f>
        <v>52.5</v>
      </c>
      <c r="J8" s="252">
        <f>VLOOKUP($A8,Table52014,$P$1+'SQL 5ab'!H$38,0)</f>
        <v>54.7</v>
      </c>
      <c r="K8" s="252">
        <f>VLOOKUP($A8,Table52014,$P$1+'SQL 5ab'!I$38,0)</f>
        <v>55.5</v>
      </c>
    </row>
    <row r="9" spans="1:16" ht="11.25" customHeight="1" x14ac:dyDescent="0.2">
      <c r="A9" s="249"/>
      <c r="B9" s="103"/>
      <c r="C9" s="252"/>
      <c r="H9" s="252"/>
    </row>
    <row r="10" spans="1:16" ht="11.25" customHeight="1" x14ac:dyDescent="0.2">
      <c r="A10" s="249" t="s">
        <v>208</v>
      </c>
      <c r="B10" s="103">
        <f>IF($K$3="Boys",VLOOKUP($A10,Denominators2014,2,0),IF($K$3="Girls",VLOOKUP($A10,Denominators2014,3,0),VLOOKUP($A10,Denominators2014,4,0)))</f>
        <v>22679</v>
      </c>
      <c r="C10" s="252">
        <f>VLOOKUP($A10,Table52014,$P$1+'SQL 5ab'!B$38,0)</f>
        <v>95.9</v>
      </c>
      <c r="D10" s="252">
        <f>VLOOKUP($A10,Table52014,$P$1+'SQL 5ab'!C$38,0)</f>
        <v>98.7</v>
      </c>
      <c r="E10" s="252">
        <f>VLOOKUP($A10,Table52014,$P$1+'SQL 5ab'!D$38,0)</f>
        <v>98.7</v>
      </c>
      <c r="F10" s="252">
        <f>VLOOKUP($A10,Table52014,$P$1+'SQL 5ab'!E$38,0)</f>
        <v>98.8</v>
      </c>
      <c r="H10" s="252">
        <f>VLOOKUP($A10,Table52014,$P$1+'SQL 5ab'!F$38,0)</f>
        <v>93.2</v>
      </c>
      <c r="I10" s="252">
        <f>VLOOKUP($A10,Table52014,$P$1+'SQL 5ab'!G$38,0)</f>
        <v>95.8</v>
      </c>
      <c r="J10" s="252">
        <f>VLOOKUP($A10,Table52014,$P$1+'SQL 5ab'!H$38,0)</f>
        <v>95.8</v>
      </c>
      <c r="K10" s="252">
        <f>VLOOKUP($A10,Table52014,$P$1+'SQL 5ab'!I$38,0)</f>
        <v>95.9</v>
      </c>
    </row>
    <row r="11" spans="1:16" ht="11.25" customHeight="1" x14ac:dyDescent="0.2">
      <c r="A11" s="249"/>
      <c r="B11" s="103"/>
      <c r="C11" s="252"/>
      <c r="H11" s="252"/>
    </row>
    <row r="12" spans="1:16" ht="11.25" customHeight="1" x14ac:dyDescent="0.2">
      <c r="A12" s="249" t="s">
        <v>209</v>
      </c>
      <c r="B12" s="103">
        <f>IF($K$3="Boys",VLOOKUP($A12,Denominators2014,2,0),IF($K$3="Girls",VLOOKUP($A12,Denominators2014,3,0),VLOOKUP($A12,Denominators2014,4,0)))</f>
        <v>20174</v>
      </c>
      <c r="C12" s="252">
        <f>VLOOKUP($A12,Table52014,$P$1+'SQL 5ab'!B$38,0)</f>
        <v>48</v>
      </c>
      <c r="D12" s="252">
        <f>VLOOKUP($A12,Table52014,$P$1+'SQL 5ab'!C$38,0)</f>
        <v>51.1</v>
      </c>
      <c r="E12" s="252">
        <f>VLOOKUP($A12,Table52014,$P$1+'SQL 5ab'!D$38,0)</f>
        <v>57.1</v>
      </c>
      <c r="F12" s="252">
        <f>VLOOKUP($A12,Table52014,$P$1+'SQL 5ab'!E$38,0)</f>
        <v>59.2</v>
      </c>
      <c r="H12" s="252">
        <f>VLOOKUP($A12,Table52014,$P$1+'SQL 5ab'!F$38,0)</f>
        <v>42.7</v>
      </c>
      <c r="I12" s="252">
        <f>VLOOKUP($A12,Table52014,$P$1+'SQL 5ab'!G$38,0)</f>
        <v>44.9</v>
      </c>
      <c r="J12" s="252">
        <f>VLOOKUP($A12,Table52014,$P$1+'SQL 5ab'!H$38,0)</f>
        <v>47.8</v>
      </c>
      <c r="K12" s="252">
        <f>VLOOKUP($A12,Table52014,$P$1+'SQL 5ab'!I$38,0)</f>
        <v>48.9</v>
      </c>
    </row>
    <row r="13" spans="1:16" ht="11.25" customHeight="1" x14ac:dyDescent="0.2">
      <c r="A13" s="249"/>
      <c r="B13" s="103"/>
      <c r="C13" s="252"/>
      <c r="H13" s="252"/>
    </row>
    <row r="14" spans="1:16" ht="11.25" customHeight="1" x14ac:dyDescent="0.2">
      <c r="A14" s="249" t="s">
        <v>93</v>
      </c>
      <c r="B14" s="103">
        <f>IF($K$3="Boys",VLOOKUP($A14,Denominators2014,2,0),IF($K$3="Girls",VLOOKUP($A14,Denominators2014,3,0),VLOOKUP($A14,Denominators2014,4,0)))</f>
        <v>548421</v>
      </c>
      <c r="C14" s="252">
        <f>VLOOKUP($A14,Table52014,$P$1+'SQL 5ab'!B$38,0)</f>
        <v>58.1</v>
      </c>
      <c r="D14" s="252">
        <f>VLOOKUP($A14,Table52014,$P$1+'SQL 5ab'!C$38,0)</f>
        <v>60.2</v>
      </c>
      <c r="E14" s="252">
        <f>VLOOKUP($A14,Table52014,$P$1+'SQL 5ab'!D$38,0)</f>
        <v>64.599999999999994</v>
      </c>
      <c r="F14" s="252">
        <f>VLOOKUP($A14,Table52014,$P$1+'SQL 5ab'!E$38,0)</f>
        <v>66.3</v>
      </c>
      <c r="H14" s="252">
        <f>VLOOKUP($A14,Table52014,$P$1+'SQL 5ab'!F$38,0)</f>
        <v>52.5</v>
      </c>
      <c r="I14" s="252">
        <f>VLOOKUP($A14,Table52014,$P$1+'SQL 5ab'!G$38,0)</f>
        <v>54</v>
      </c>
      <c r="J14" s="252">
        <f>VLOOKUP($A14,Table52014,$P$1+'SQL 5ab'!H$38,0)</f>
        <v>56.2</v>
      </c>
      <c r="K14" s="252">
        <f>VLOOKUP($A14,Table52014,$P$1+'SQL 5ab'!I$38,0)</f>
        <v>56.9</v>
      </c>
    </row>
    <row r="15" spans="1:16" ht="11.25" customHeight="1" x14ac:dyDescent="0.2">
      <c r="A15" s="120"/>
      <c r="B15" s="121"/>
      <c r="C15" s="129"/>
      <c r="D15" s="129"/>
      <c r="E15" s="129"/>
      <c r="F15" s="129"/>
      <c r="G15" s="129"/>
      <c r="H15" s="129"/>
      <c r="I15" s="129"/>
      <c r="J15" s="129"/>
      <c r="K15" s="129"/>
    </row>
    <row r="16" spans="1:16" x14ac:dyDescent="0.2">
      <c r="A16" s="384"/>
      <c r="B16" s="385"/>
      <c r="C16" s="386"/>
      <c r="D16" s="386"/>
      <c r="E16" s="386"/>
      <c r="F16" s="386"/>
      <c r="G16" s="386"/>
      <c r="H16" s="386"/>
      <c r="I16" s="386"/>
      <c r="J16" s="386"/>
      <c r="K16" s="178" t="s">
        <v>342</v>
      </c>
    </row>
    <row r="17" spans="1:11" x14ac:dyDescent="0.2">
      <c r="A17" s="384"/>
      <c r="B17" s="385"/>
      <c r="C17" s="386"/>
      <c r="D17" s="386"/>
      <c r="E17" s="386"/>
      <c r="F17" s="386"/>
      <c r="G17" s="386"/>
      <c r="H17" s="386"/>
      <c r="I17" s="386"/>
      <c r="J17" s="386"/>
      <c r="K17" s="178"/>
    </row>
    <row r="18" spans="1:11" s="606" customFormat="1" x14ac:dyDescent="0.2">
      <c r="A18" s="752" t="s">
        <v>519</v>
      </c>
      <c r="B18" s="752"/>
      <c r="C18" s="752"/>
      <c r="D18" s="752"/>
      <c r="E18" s="752"/>
      <c r="F18" s="752"/>
      <c r="G18" s="752"/>
      <c r="H18" s="752"/>
      <c r="I18" s="752"/>
      <c r="J18" s="752"/>
      <c r="K18" s="752"/>
    </row>
    <row r="19" spans="1:11" x14ac:dyDescent="0.2">
      <c r="A19" s="752" t="s">
        <v>211</v>
      </c>
      <c r="B19" s="752"/>
      <c r="C19" s="752"/>
      <c r="D19" s="752"/>
      <c r="E19" s="752"/>
      <c r="F19" s="397"/>
      <c r="G19" s="397"/>
      <c r="H19" s="397"/>
      <c r="I19" s="397"/>
      <c r="J19" s="397"/>
      <c r="K19" s="397"/>
    </row>
    <row r="20" spans="1:11" ht="22.5" customHeight="1" x14ac:dyDescent="0.2">
      <c r="A20" s="751" t="s">
        <v>212</v>
      </c>
      <c r="B20" s="751"/>
      <c r="C20" s="751"/>
      <c r="D20" s="751"/>
      <c r="E20" s="751"/>
      <c r="F20" s="751"/>
      <c r="G20" s="751"/>
      <c r="H20" s="751"/>
      <c r="I20" s="751"/>
      <c r="J20" s="751"/>
      <c r="K20" s="751"/>
    </row>
    <row r="21" spans="1:11" ht="33" customHeight="1" x14ac:dyDescent="0.2">
      <c r="A21" s="785" t="s">
        <v>509</v>
      </c>
      <c r="B21" s="785"/>
      <c r="C21" s="785"/>
      <c r="D21" s="785"/>
      <c r="E21" s="785"/>
      <c r="F21" s="785"/>
      <c r="G21" s="785"/>
      <c r="H21" s="785"/>
      <c r="I21" s="785"/>
      <c r="J21" s="785"/>
      <c r="K21" s="785"/>
    </row>
    <row r="22" spans="1:11" ht="12.75" customHeight="1" x14ac:dyDescent="0.2">
      <c r="A22" s="772" t="s">
        <v>429</v>
      </c>
      <c r="B22" s="772"/>
      <c r="C22" s="772"/>
      <c r="D22" s="772"/>
      <c r="E22" s="772"/>
      <c r="F22" s="772"/>
      <c r="G22" s="772"/>
      <c r="H22" s="772"/>
      <c r="I22" s="772"/>
      <c r="J22" s="772"/>
      <c r="K22" s="772"/>
    </row>
    <row r="23" spans="1:11" x14ac:dyDescent="0.2">
      <c r="A23" s="97"/>
      <c r="B23" s="176"/>
      <c r="C23" s="97"/>
      <c r="D23" s="97"/>
      <c r="E23" s="97"/>
      <c r="F23" s="97"/>
      <c r="G23" s="97"/>
      <c r="H23" s="97"/>
      <c r="I23" s="97"/>
      <c r="J23" s="97"/>
      <c r="K23" s="97"/>
    </row>
  </sheetData>
  <sheetProtection sheet="1" objects="1" scenarios="1"/>
  <mergeCells count="11">
    <mergeCell ref="A22:K22"/>
    <mergeCell ref="A21:K21"/>
    <mergeCell ref="J2:K2"/>
    <mergeCell ref="A2:B2"/>
    <mergeCell ref="B5:B6"/>
    <mergeCell ref="C5:F5"/>
    <mergeCell ref="H5:K5"/>
    <mergeCell ref="A20:K20"/>
    <mergeCell ref="A19:E19"/>
    <mergeCell ref="A5:A6"/>
    <mergeCell ref="A18:K18"/>
  </mergeCells>
  <conditionalFormatting sqref="C15:K15">
    <cfRule type="cellIs" dxfId="16" priority="17" stopIfTrue="1" operator="greaterThan">
      <formula>100</formula>
    </cfRule>
  </conditionalFormatting>
  <conditionalFormatting sqref="C8:F8 C9:C14 D10:F10 D12:F12 D14:F14 H9:H14 H8:K8 I10:K10 I12:K12 I14:K14">
    <cfRule type="expression" dxfId="15" priority="8">
      <formula>(#REF!="Percentage")</formula>
    </cfRule>
  </conditionalFormatting>
  <conditionalFormatting sqref="I8:K8">
    <cfRule type="expression" dxfId="14" priority="7">
      <formula>(#REF!="Percentage")</formula>
    </cfRule>
  </conditionalFormatting>
  <dataValidations count="1">
    <dataValidation type="list" allowBlank="1" showInputMessage="1" showErrorMessage="1" sqref="K3">
      <formula1>Gender</formula1>
    </dataValidation>
  </dataValidations>
  <pageMargins left="0.70866141732283472" right="0.70866141732283472" top="0.74803149606299213" bottom="0.74803149606299213"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zoomScale="85" zoomScaleNormal="85" workbookViewId="0">
      <selection activeCell="A5" sqref="A5:D26"/>
    </sheetView>
  </sheetViews>
  <sheetFormatPr defaultRowHeight="12.75" x14ac:dyDescent="0.2"/>
  <cols>
    <col min="1" max="1" width="16.140625" customWidth="1"/>
    <col min="10" max="10" width="9.140625" style="442"/>
    <col min="16" max="16" width="17.28515625" customWidth="1"/>
    <col min="17" max="17" width="68.28515625" customWidth="1"/>
  </cols>
  <sheetData>
    <row r="1" spans="1:26" x14ac:dyDescent="0.2">
      <c r="W1" s="158" t="s">
        <v>497</v>
      </c>
    </row>
    <row r="2" spans="1:26" x14ac:dyDescent="0.2">
      <c r="A2" s="438" t="s">
        <v>331</v>
      </c>
      <c r="F2" s="438" t="s">
        <v>499</v>
      </c>
      <c r="K2" s="525"/>
      <c r="L2" s="540" t="s">
        <v>363</v>
      </c>
      <c r="P2" s="442"/>
      <c r="Q2" s="439"/>
      <c r="W2" s="438" t="s">
        <v>331</v>
      </c>
    </row>
    <row r="3" spans="1:26" x14ac:dyDescent="0.2">
      <c r="A3" t="s">
        <v>97</v>
      </c>
      <c r="B3" t="s">
        <v>97</v>
      </c>
      <c r="W3" t="s">
        <v>97</v>
      </c>
      <c r="X3" t="s">
        <v>97</v>
      </c>
    </row>
    <row r="4" spans="1:26" x14ac:dyDescent="0.2">
      <c r="B4" s="158" t="s">
        <v>25</v>
      </c>
      <c r="C4" s="158" t="s">
        <v>26</v>
      </c>
      <c r="D4" s="158" t="s">
        <v>27</v>
      </c>
      <c r="G4" s="158" t="s">
        <v>25</v>
      </c>
      <c r="H4" s="158" t="s">
        <v>26</v>
      </c>
      <c r="I4" s="158" t="s">
        <v>27</v>
      </c>
      <c r="J4" s="508"/>
      <c r="X4" s="158" t="s">
        <v>25</v>
      </c>
      <c r="Y4" s="158" t="s">
        <v>26</v>
      </c>
      <c r="Z4" s="158" t="s">
        <v>27</v>
      </c>
    </row>
    <row r="5" spans="1:26" ht="13.5" x14ac:dyDescent="0.2">
      <c r="A5" s="562" t="s">
        <v>320</v>
      </c>
      <c r="B5" s="565">
        <v>277444</v>
      </c>
      <c r="C5" s="565">
        <v>270977</v>
      </c>
      <c r="D5" s="565">
        <v>548421</v>
      </c>
      <c r="F5" s="562" t="s">
        <v>320</v>
      </c>
      <c r="G5" s="565">
        <v>277444</v>
      </c>
      <c r="H5" s="565">
        <v>270977</v>
      </c>
      <c r="I5" s="565">
        <v>548421</v>
      </c>
      <c r="J5" s="662"/>
      <c r="K5" s="525" t="s">
        <v>135</v>
      </c>
      <c r="L5" s="526">
        <v>284802</v>
      </c>
      <c r="M5" s="526">
        <v>273756</v>
      </c>
      <c r="N5" s="526">
        <v>558558</v>
      </c>
      <c r="P5" s="282" t="s">
        <v>288</v>
      </c>
      <c r="Q5" s="277" t="s">
        <v>277</v>
      </c>
      <c r="W5" s="562" t="s">
        <v>486</v>
      </c>
      <c r="X5" s="565">
        <v>277444</v>
      </c>
      <c r="Y5" s="565">
        <v>270977</v>
      </c>
      <c r="Z5" s="565">
        <v>548421</v>
      </c>
    </row>
    <row r="6" spans="1:26" ht="13.5" x14ac:dyDescent="0.2">
      <c r="A6" s="566" t="s">
        <v>174</v>
      </c>
      <c r="B6" s="525">
        <v>122659</v>
      </c>
      <c r="C6" s="525">
        <v>120143</v>
      </c>
      <c r="D6" s="525">
        <v>242802</v>
      </c>
      <c r="F6" s="566" t="s">
        <v>174</v>
      </c>
      <c r="G6" s="525">
        <v>122659</v>
      </c>
      <c r="H6" s="525">
        <v>120143</v>
      </c>
      <c r="I6" s="525">
        <v>242802</v>
      </c>
      <c r="K6" s="525" t="s">
        <v>136</v>
      </c>
      <c r="L6" s="526">
        <v>317943</v>
      </c>
      <c r="M6" s="525">
        <v>302223</v>
      </c>
      <c r="N6" s="525">
        <v>620166</v>
      </c>
      <c r="P6" s="282" t="s">
        <v>289</v>
      </c>
      <c r="Q6" s="277" t="s">
        <v>278</v>
      </c>
      <c r="W6" s="566" t="s">
        <v>487</v>
      </c>
      <c r="X6" s="525">
        <v>122659</v>
      </c>
      <c r="Y6" s="525">
        <v>120143</v>
      </c>
      <c r="Z6" s="525">
        <v>242802</v>
      </c>
    </row>
    <row r="7" spans="1:26" ht="13.5" x14ac:dyDescent="0.2">
      <c r="A7" s="566" t="s">
        <v>175</v>
      </c>
      <c r="B7" s="525">
        <v>154532</v>
      </c>
      <c r="C7" s="525">
        <v>150540</v>
      </c>
      <c r="D7" s="525">
        <v>305072</v>
      </c>
      <c r="F7" s="566" t="s">
        <v>175</v>
      </c>
      <c r="G7" s="525">
        <v>154532</v>
      </c>
      <c r="H7" s="525">
        <v>150540</v>
      </c>
      <c r="I7" s="525">
        <v>305072</v>
      </c>
      <c r="P7" s="282" t="s">
        <v>290</v>
      </c>
      <c r="Q7" s="277" t="s">
        <v>279</v>
      </c>
      <c r="W7" s="566" t="s">
        <v>488</v>
      </c>
      <c r="X7" s="525">
        <v>154532</v>
      </c>
      <c r="Y7" s="525">
        <v>150540</v>
      </c>
      <c r="Z7" s="525">
        <v>305072</v>
      </c>
    </row>
    <row r="8" spans="1:26" ht="13.5" x14ac:dyDescent="0.2">
      <c r="A8" s="567" t="s">
        <v>176</v>
      </c>
      <c r="B8" s="525">
        <v>36555</v>
      </c>
      <c r="C8" s="525">
        <v>34176</v>
      </c>
      <c r="D8" s="525">
        <v>70731</v>
      </c>
      <c r="F8" s="567" t="s">
        <v>176</v>
      </c>
      <c r="G8" s="525">
        <v>36555</v>
      </c>
      <c r="H8" s="525">
        <v>34176</v>
      </c>
      <c r="I8" s="525">
        <v>70731</v>
      </c>
      <c r="P8" s="282" t="s">
        <v>291</v>
      </c>
      <c r="Q8" s="278">
        <v>20</v>
      </c>
      <c r="W8" s="567" t="s">
        <v>489</v>
      </c>
      <c r="X8" s="525">
        <v>36555</v>
      </c>
      <c r="Y8" s="525">
        <v>34176</v>
      </c>
      <c r="Z8" s="525">
        <v>70731</v>
      </c>
    </row>
    <row r="9" spans="1:26" ht="13.5" x14ac:dyDescent="0.2">
      <c r="A9" s="567" t="s">
        <v>177</v>
      </c>
      <c r="B9" s="525">
        <v>117095</v>
      </c>
      <c r="C9" s="525">
        <v>115872</v>
      </c>
      <c r="D9" s="525">
        <v>232967</v>
      </c>
      <c r="F9" s="567" t="s">
        <v>177</v>
      </c>
      <c r="G9" s="525">
        <v>117095</v>
      </c>
      <c r="H9" s="525">
        <v>115872</v>
      </c>
      <c r="I9" s="525">
        <v>232967</v>
      </c>
      <c r="P9" s="282" t="s">
        <v>292</v>
      </c>
      <c r="Q9" s="278">
        <v>51</v>
      </c>
      <c r="W9" s="567" t="s">
        <v>490</v>
      </c>
      <c r="X9" s="525">
        <v>117095</v>
      </c>
      <c r="Y9" s="525">
        <v>115872</v>
      </c>
      <c r="Z9" s="525">
        <v>232967</v>
      </c>
    </row>
    <row r="10" spans="1:26" ht="13.5" x14ac:dyDescent="0.2">
      <c r="A10" s="567" t="s">
        <v>385</v>
      </c>
      <c r="B10" s="525">
        <v>362</v>
      </c>
      <c r="C10" s="525">
        <v>191</v>
      </c>
      <c r="D10" s="525">
        <v>553</v>
      </c>
      <c r="F10" s="567" t="s">
        <v>385</v>
      </c>
      <c r="G10" s="525">
        <v>362</v>
      </c>
      <c r="H10" s="525">
        <v>191</v>
      </c>
      <c r="I10" s="525">
        <v>553</v>
      </c>
      <c r="P10" s="282" t="s">
        <v>293</v>
      </c>
      <c r="Q10" s="278" t="s">
        <v>280</v>
      </c>
      <c r="W10" s="567" t="s">
        <v>491</v>
      </c>
      <c r="X10" s="525">
        <v>362</v>
      </c>
      <c r="Y10" s="525">
        <v>191</v>
      </c>
      <c r="Z10" s="525">
        <v>553</v>
      </c>
    </row>
    <row r="11" spans="1:26" ht="13.5" x14ac:dyDescent="0.2">
      <c r="A11" s="567" t="s">
        <v>383</v>
      </c>
      <c r="B11" s="525">
        <v>226</v>
      </c>
      <c r="C11" s="525">
        <v>64</v>
      </c>
      <c r="D11" s="525">
        <v>290</v>
      </c>
      <c r="F11" s="567" t="s">
        <v>383</v>
      </c>
      <c r="G11" s="525">
        <v>226</v>
      </c>
      <c r="H11" s="525">
        <v>64</v>
      </c>
      <c r="I11" s="525">
        <v>290</v>
      </c>
      <c r="L11" s="508"/>
      <c r="M11" s="442"/>
      <c r="N11" s="442"/>
      <c r="P11" s="282" t="s">
        <v>294</v>
      </c>
      <c r="Q11" s="278" t="s">
        <v>281</v>
      </c>
      <c r="W11" s="567" t="s">
        <v>492</v>
      </c>
      <c r="X11" s="525">
        <v>226</v>
      </c>
      <c r="Y11" s="525">
        <v>64</v>
      </c>
      <c r="Z11" s="525">
        <v>290</v>
      </c>
    </row>
    <row r="12" spans="1:26" ht="13.5" x14ac:dyDescent="0.2">
      <c r="A12" s="567" t="s">
        <v>384</v>
      </c>
      <c r="B12" s="525">
        <v>294</v>
      </c>
      <c r="C12" s="525">
        <v>237</v>
      </c>
      <c r="D12" s="525">
        <v>531</v>
      </c>
      <c r="F12" s="567" t="s">
        <v>384</v>
      </c>
      <c r="G12" s="525">
        <v>294</v>
      </c>
      <c r="H12" s="525">
        <v>237</v>
      </c>
      <c r="I12" s="525">
        <v>531</v>
      </c>
      <c r="L12" s="508"/>
      <c r="M12" s="442"/>
      <c r="N12" s="442"/>
      <c r="P12" s="282" t="s">
        <v>295</v>
      </c>
      <c r="Q12" s="279" t="s">
        <v>282</v>
      </c>
      <c r="W12" s="567" t="s">
        <v>493</v>
      </c>
      <c r="X12" s="525">
        <v>294</v>
      </c>
      <c r="Y12" s="525">
        <v>237</v>
      </c>
      <c r="Z12" s="525">
        <v>531</v>
      </c>
    </row>
    <row r="13" spans="1:26" ht="13.5" x14ac:dyDescent="0.2">
      <c r="A13" s="555" t="s">
        <v>178</v>
      </c>
      <c r="B13" s="525">
        <v>7358</v>
      </c>
      <c r="C13" s="525">
        <v>2779</v>
      </c>
      <c r="D13" s="525">
        <v>10137</v>
      </c>
      <c r="F13" s="555" t="s">
        <v>178</v>
      </c>
      <c r="G13" s="525">
        <v>7358</v>
      </c>
      <c r="H13" s="525">
        <v>2779</v>
      </c>
      <c r="I13" s="525">
        <v>10137</v>
      </c>
      <c r="L13" s="508"/>
      <c r="M13" s="442"/>
      <c r="N13" s="442"/>
      <c r="P13" s="283" t="s">
        <v>296</v>
      </c>
      <c r="Q13" s="279" t="s">
        <v>283</v>
      </c>
      <c r="W13" s="555" t="s">
        <v>494</v>
      </c>
      <c r="X13" s="525">
        <v>7358</v>
      </c>
      <c r="Y13" s="525">
        <v>2779</v>
      </c>
      <c r="Z13" s="525">
        <v>10137</v>
      </c>
    </row>
    <row r="14" spans="1:26" ht="13.5" x14ac:dyDescent="0.2">
      <c r="A14" s="562" t="s">
        <v>179</v>
      </c>
      <c r="B14" s="565">
        <v>284802</v>
      </c>
      <c r="C14" s="565">
        <v>273756</v>
      </c>
      <c r="D14" s="565">
        <v>558558</v>
      </c>
      <c r="F14" s="562" t="s">
        <v>179</v>
      </c>
      <c r="G14" s="565">
        <v>284802</v>
      </c>
      <c r="H14" s="565">
        <v>273756</v>
      </c>
      <c r="I14" s="565">
        <v>558558</v>
      </c>
      <c r="J14" s="662"/>
      <c r="P14" s="282" t="s">
        <v>297</v>
      </c>
      <c r="Q14" s="280" t="s">
        <v>284</v>
      </c>
      <c r="W14" s="562" t="s">
        <v>495</v>
      </c>
      <c r="X14" s="565">
        <v>284802</v>
      </c>
      <c r="Y14" s="565">
        <v>273756</v>
      </c>
      <c r="Z14" s="565">
        <v>558558</v>
      </c>
    </row>
    <row r="15" spans="1:26" x14ac:dyDescent="0.2">
      <c r="A15" s="568" t="s">
        <v>158</v>
      </c>
      <c r="B15" s="525">
        <v>5920</v>
      </c>
      <c r="C15" s="525">
        <v>3227</v>
      </c>
      <c r="D15" s="525">
        <v>9147</v>
      </c>
      <c r="F15" s="568" t="s">
        <v>158</v>
      </c>
      <c r="G15" s="525">
        <v>5920</v>
      </c>
      <c r="H15" s="525">
        <v>3227</v>
      </c>
      <c r="I15" s="525">
        <v>9147</v>
      </c>
      <c r="P15" s="282" t="s">
        <v>96</v>
      </c>
      <c r="Q15" s="280">
        <v>28</v>
      </c>
      <c r="W15" s="568" t="s">
        <v>158</v>
      </c>
      <c r="X15" s="525">
        <v>5920</v>
      </c>
      <c r="Y15" s="525">
        <v>3227</v>
      </c>
      <c r="Z15" s="525">
        <v>9147</v>
      </c>
    </row>
    <row r="16" spans="1:26" x14ac:dyDescent="0.2">
      <c r="A16" s="562" t="s">
        <v>157</v>
      </c>
      <c r="B16" s="525">
        <v>290722</v>
      </c>
      <c r="C16" s="525">
        <v>276983</v>
      </c>
      <c r="D16" s="525">
        <v>567705</v>
      </c>
      <c r="F16" s="562" t="s">
        <v>157</v>
      </c>
      <c r="G16" s="525">
        <v>290722</v>
      </c>
      <c r="H16" s="525">
        <v>276983</v>
      </c>
      <c r="I16" s="525">
        <v>567705</v>
      </c>
      <c r="P16" s="282" t="s">
        <v>61</v>
      </c>
      <c r="Q16" s="280" t="s">
        <v>285</v>
      </c>
      <c r="W16" s="562" t="s">
        <v>157</v>
      </c>
      <c r="X16" s="525">
        <v>290722</v>
      </c>
      <c r="Y16" s="525">
        <v>276983</v>
      </c>
      <c r="Z16" s="525">
        <v>567705</v>
      </c>
    </row>
    <row r="17" spans="1:26" x14ac:dyDescent="0.2">
      <c r="A17" s="555" t="s">
        <v>96</v>
      </c>
      <c r="B17" s="525">
        <v>431</v>
      </c>
      <c r="C17" s="525">
        <v>143</v>
      </c>
      <c r="D17" s="525">
        <v>574</v>
      </c>
      <c r="F17" s="555" t="s">
        <v>96</v>
      </c>
      <c r="G17" s="525">
        <v>431</v>
      </c>
      <c r="H17" s="525">
        <v>143</v>
      </c>
      <c r="I17" s="525">
        <v>574</v>
      </c>
      <c r="P17" s="282" t="s">
        <v>60</v>
      </c>
      <c r="Q17" s="280">
        <v>30</v>
      </c>
      <c r="W17" s="555" t="s">
        <v>96</v>
      </c>
      <c r="X17" s="525">
        <v>431</v>
      </c>
      <c r="Y17" s="525">
        <v>143</v>
      </c>
      <c r="Z17" s="525">
        <v>574</v>
      </c>
    </row>
    <row r="18" spans="1:26" x14ac:dyDescent="0.2">
      <c r="A18" s="555" t="s">
        <v>60</v>
      </c>
      <c r="B18" s="525">
        <v>24974</v>
      </c>
      <c r="C18" s="525">
        <v>24525</v>
      </c>
      <c r="D18" s="525">
        <v>49499</v>
      </c>
      <c r="F18" s="555" t="s">
        <v>60</v>
      </c>
      <c r="G18" s="525">
        <v>24974</v>
      </c>
      <c r="H18" s="525">
        <v>24525</v>
      </c>
      <c r="I18" s="525">
        <v>49499</v>
      </c>
      <c r="P18" s="282" t="s">
        <v>182</v>
      </c>
      <c r="Q18" s="281" t="s">
        <v>286</v>
      </c>
      <c r="W18" s="555" t="s">
        <v>60</v>
      </c>
      <c r="X18" s="525">
        <v>24974</v>
      </c>
      <c r="Y18" s="525">
        <v>24525</v>
      </c>
      <c r="Z18" s="525">
        <v>49499</v>
      </c>
    </row>
    <row r="19" spans="1:26" x14ac:dyDescent="0.2">
      <c r="A19" s="555" t="s">
        <v>61</v>
      </c>
      <c r="B19" s="525">
        <v>1816</v>
      </c>
      <c r="C19" s="525">
        <v>572</v>
      </c>
      <c r="D19" s="525">
        <v>2388</v>
      </c>
      <c r="F19" s="555" t="s">
        <v>61</v>
      </c>
      <c r="G19" s="525">
        <v>1816</v>
      </c>
      <c r="H19" s="525">
        <v>572</v>
      </c>
      <c r="I19" s="525">
        <v>2388</v>
      </c>
      <c r="P19" s="282" t="s">
        <v>62</v>
      </c>
      <c r="Q19" s="571" t="s">
        <v>287</v>
      </c>
      <c r="W19" s="555" t="s">
        <v>61</v>
      </c>
      <c r="X19" s="525">
        <v>1816</v>
      </c>
      <c r="Y19" s="525">
        <v>572</v>
      </c>
      <c r="Z19" s="525">
        <v>2388</v>
      </c>
    </row>
    <row r="20" spans="1:26" ht="13.5" x14ac:dyDescent="0.2">
      <c r="A20" s="562" t="s">
        <v>180</v>
      </c>
      <c r="B20" s="565">
        <v>27221</v>
      </c>
      <c r="C20" s="565">
        <v>25240</v>
      </c>
      <c r="D20" s="565">
        <v>52461</v>
      </c>
      <c r="F20" s="562" t="s">
        <v>180</v>
      </c>
      <c r="G20" s="565">
        <v>27221</v>
      </c>
      <c r="H20" s="565">
        <v>25240</v>
      </c>
      <c r="I20" s="565">
        <v>52461</v>
      </c>
      <c r="J20" s="662"/>
      <c r="W20" s="562" t="s">
        <v>496</v>
      </c>
      <c r="X20" s="565">
        <v>27221</v>
      </c>
      <c r="Y20" s="565">
        <v>25240</v>
      </c>
      <c r="Z20" s="565">
        <v>52461</v>
      </c>
    </row>
    <row r="21" spans="1:26" x14ac:dyDescent="0.2">
      <c r="A21" s="562" t="s">
        <v>82</v>
      </c>
      <c r="B21" s="565">
        <v>9605</v>
      </c>
      <c r="C21" s="565">
        <v>3494</v>
      </c>
      <c r="D21" s="565">
        <v>13099</v>
      </c>
      <c r="F21" s="562" t="s">
        <v>82</v>
      </c>
      <c r="G21" s="565">
        <v>9605</v>
      </c>
      <c r="H21" s="565">
        <v>3494</v>
      </c>
      <c r="I21" s="565">
        <v>13099</v>
      </c>
      <c r="J21" s="662"/>
      <c r="W21" s="562" t="s">
        <v>82</v>
      </c>
      <c r="X21" s="565">
        <v>9605</v>
      </c>
      <c r="Y21" s="565">
        <v>3494</v>
      </c>
      <c r="Z21" s="565">
        <v>13099</v>
      </c>
    </row>
    <row r="22" spans="1:26" x14ac:dyDescent="0.2">
      <c r="A22" s="562" t="s">
        <v>62</v>
      </c>
      <c r="B22" s="565">
        <v>317943</v>
      </c>
      <c r="C22" s="565">
        <v>302223</v>
      </c>
      <c r="D22" s="565">
        <v>620166</v>
      </c>
      <c r="F22" s="562" t="s">
        <v>62</v>
      </c>
      <c r="G22" s="565">
        <v>317943</v>
      </c>
      <c r="H22" s="565">
        <v>302223</v>
      </c>
      <c r="I22" s="565">
        <v>620166</v>
      </c>
      <c r="J22" s="662"/>
      <c r="Q22" s="156"/>
      <c r="R22" s="156"/>
      <c r="W22" s="562" t="s">
        <v>62</v>
      </c>
      <c r="X22" s="565">
        <v>317943</v>
      </c>
      <c r="Y22" s="565">
        <v>302223</v>
      </c>
      <c r="Z22" s="565">
        <v>620166</v>
      </c>
    </row>
    <row r="23" spans="1:26" x14ac:dyDescent="0.2">
      <c r="A23" s="545" t="s">
        <v>134</v>
      </c>
      <c r="B23" s="525">
        <v>256082</v>
      </c>
      <c r="C23" s="525">
        <v>249486</v>
      </c>
      <c r="D23" s="525">
        <v>505568</v>
      </c>
      <c r="F23" s="545" t="s">
        <v>134</v>
      </c>
      <c r="G23" s="525">
        <v>256082</v>
      </c>
      <c r="H23" s="525">
        <v>249486</v>
      </c>
      <c r="I23" s="525">
        <v>505568</v>
      </c>
      <c r="Q23" s="156"/>
      <c r="R23" s="156"/>
      <c r="W23" s="545" t="s">
        <v>134</v>
      </c>
      <c r="X23" s="525">
        <v>256082</v>
      </c>
      <c r="Y23" s="525">
        <v>249486</v>
      </c>
      <c r="Z23" s="525">
        <v>505568</v>
      </c>
    </row>
    <row r="24" spans="1:26" x14ac:dyDescent="0.2">
      <c r="A24" s="527" t="s">
        <v>59</v>
      </c>
      <c r="B24" s="525">
        <v>11413</v>
      </c>
      <c r="C24" s="525">
        <v>11266</v>
      </c>
      <c r="D24" s="525">
        <v>22679</v>
      </c>
      <c r="F24" s="527" t="s">
        <v>59</v>
      </c>
      <c r="G24" s="525">
        <v>11413</v>
      </c>
      <c r="H24" s="525">
        <v>11266</v>
      </c>
      <c r="I24" s="525">
        <v>22679</v>
      </c>
      <c r="W24" s="527" t="s">
        <v>59</v>
      </c>
      <c r="X24" s="525">
        <v>11413</v>
      </c>
      <c r="Y24" s="525">
        <v>11266</v>
      </c>
      <c r="Z24" s="525">
        <v>22679</v>
      </c>
    </row>
    <row r="25" spans="1:26" x14ac:dyDescent="0.2">
      <c r="A25" s="527" t="s">
        <v>130</v>
      </c>
      <c r="B25" s="525">
        <v>9949</v>
      </c>
      <c r="C25" s="525">
        <v>10225</v>
      </c>
      <c r="D25" s="525">
        <v>20174</v>
      </c>
      <c r="F25" s="527" t="s">
        <v>130</v>
      </c>
      <c r="G25" s="525">
        <v>9949</v>
      </c>
      <c r="H25" s="525">
        <v>10225</v>
      </c>
      <c r="I25" s="525">
        <v>20174</v>
      </c>
      <c r="W25" s="527" t="s">
        <v>130</v>
      </c>
      <c r="X25" s="525">
        <v>9949</v>
      </c>
      <c r="Y25" s="525">
        <v>10225</v>
      </c>
      <c r="Z25" s="525">
        <v>20174</v>
      </c>
    </row>
    <row r="26" spans="1:26" x14ac:dyDescent="0.2">
      <c r="A26" s="530" t="s">
        <v>319</v>
      </c>
      <c r="B26" s="565">
        <v>277444</v>
      </c>
      <c r="C26" s="565">
        <v>270977</v>
      </c>
      <c r="D26" s="565">
        <v>548421</v>
      </c>
      <c r="F26" s="530" t="s">
        <v>319</v>
      </c>
      <c r="G26" s="565">
        <v>277444</v>
      </c>
      <c r="H26" s="565">
        <v>270977</v>
      </c>
      <c r="I26" s="565">
        <v>548421</v>
      </c>
      <c r="J26" s="662"/>
      <c r="W26" s="530" t="s">
        <v>486</v>
      </c>
      <c r="X26" s="565">
        <v>277444</v>
      </c>
      <c r="Y26" s="565">
        <v>270977</v>
      </c>
      <c r="Z26" s="565">
        <v>548421</v>
      </c>
    </row>
    <row r="27" spans="1:26" x14ac:dyDescent="0.2">
      <c r="E27" s="439" t="s">
        <v>343</v>
      </c>
      <c r="F27" s="439"/>
      <c r="G27" s="439"/>
      <c r="H27" s="439"/>
      <c r="I27" s="439"/>
      <c r="J27" s="663"/>
    </row>
    <row r="32" spans="1:26" x14ac:dyDescent="0.2">
      <c r="O32" s="497"/>
      <c r="P32" s="497"/>
    </row>
    <row r="34" spans="1:21" x14ac:dyDescent="0.2">
      <c r="A34" s="440" t="s">
        <v>332</v>
      </c>
    </row>
    <row r="36" spans="1:21" x14ac:dyDescent="0.2">
      <c r="A36" s="525" t="s">
        <v>135</v>
      </c>
      <c r="B36" s="526">
        <v>291000</v>
      </c>
      <c r="C36" s="526">
        <v>280325</v>
      </c>
      <c r="D36" s="569">
        <v>571325</v>
      </c>
    </row>
    <row r="37" spans="1:21" x14ac:dyDescent="0.2">
      <c r="A37" s="525" t="s">
        <v>136</v>
      </c>
      <c r="B37" s="526">
        <v>323885</v>
      </c>
      <c r="C37" s="525">
        <v>308512</v>
      </c>
      <c r="D37" s="570">
        <v>632397</v>
      </c>
      <c r="O37" s="442"/>
      <c r="P37" s="442"/>
      <c r="Q37" s="442"/>
      <c r="U37" s="441"/>
    </row>
    <row r="38" spans="1:21" x14ac:dyDescent="0.2">
      <c r="O38" s="442"/>
      <c r="P38" s="442"/>
      <c r="Q38" s="442"/>
    </row>
    <row r="44" spans="1:21" x14ac:dyDescent="0.2">
      <c r="A44" s="438" t="s">
        <v>333</v>
      </c>
      <c r="F44" s="438" t="s">
        <v>498</v>
      </c>
    </row>
    <row r="45" spans="1:21" x14ac:dyDescent="0.2">
      <c r="A45" t="s">
        <v>97</v>
      </c>
      <c r="B45" t="s">
        <v>97</v>
      </c>
    </row>
    <row r="46" spans="1:21" x14ac:dyDescent="0.2">
      <c r="A46" s="525"/>
      <c r="B46" s="526" t="s">
        <v>25</v>
      </c>
      <c r="C46" s="526" t="s">
        <v>26</v>
      </c>
      <c r="D46" s="526" t="s">
        <v>27</v>
      </c>
      <c r="F46" s="525"/>
      <c r="G46" s="526" t="s">
        <v>25</v>
      </c>
      <c r="H46" s="526" t="s">
        <v>26</v>
      </c>
      <c r="I46" s="526" t="s">
        <v>27</v>
      </c>
      <c r="K46" t="s">
        <v>135</v>
      </c>
      <c r="L46" s="526">
        <v>284802</v>
      </c>
      <c r="M46" s="526">
        <v>273756</v>
      </c>
      <c r="N46" s="526">
        <v>558558</v>
      </c>
    </row>
    <row r="47" spans="1:21" ht="13.5" x14ac:dyDescent="0.2">
      <c r="A47" s="562" t="s">
        <v>320</v>
      </c>
      <c r="B47" s="565">
        <v>277444</v>
      </c>
      <c r="C47" s="565">
        <v>270977</v>
      </c>
      <c r="D47" s="565">
        <v>548421</v>
      </c>
      <c r="F47" s="562" t="s">
        <v>475</v>
      </c>
      <c r="G47" s="565">
        <v>277444</v>
      </c>
      <c r="H47" s="565">
        <v>270977</v>
      </c>
      <c r="I47" s="565">
        <v>548421</v>
      </c>
      <c r="K47" t="s">
        <v>136</v>
      </c>
      <c r="L47" s="526">
        <v>317943</v>
      </c>
      <c r="M47" s="525">
        <v>302223</v>
      </c>
      <c r="N47" s="525">
        <v>620166</v>
      </c>
      <c r="P47" s="156"/>
      <c r="Q47" s="156"/>
      <c r="R47" s="156"/>
    </row>
    <row r="48" spans="1:21" ht="13.5" x14ac:dyDescent="0.2">
      <c r="A48" s="566" t="s">
        <v>174</v>
      </c>
      <c r="B48" s="525">
        <v>122659</v>
      </c>
      <c r="C48" s="525">
        <v>120143</v>
      </c>
      <c r="D48" s="525">
        <v>242802</v>
      </c>
      <c r="F48" s="566" t="s">
        <v>500</v>
      </c>
      <c r="G48" s="525">
        <v>122659</v>
      </c>
      <c r="H48" s="525">
        <v>120143</v>
      </c>
      <c r="I48" s="525">
        <v>242802</v>
      </c>
      <c r="P48" s="156"/>
      <c r="Q48" s="156"/>
      <c r="R48" s="156"/>
    </row>
    <row r="49" spans="1:9" ht="13.5" x14ac:dyDescent="0.2">
      <c r="A49" s="566" t="s">
        <v>175</v>
      </c>
      <c r="B49" s="525">
        <v>154532</v>
      </c>
      <c r="C49" s="525">
        <v>150540</v>
      </c>
      <c r="D49" s="525">
        <v>305072</v>
      </c>
      <c r="F49" s="566" t="s">
        <v>501</v>
      </c>
      <c r="G49" s="525">
        <v>154532</v>
      </c>
      <c r="H49" s="525">
        <v>150540</v>
      </c>
      <c r="I49" s="525">
        <v>305072</v>
      </c>
    </row>
    <row r="50" spans="1:9" ht="13.5" x14ac:dyDescent="0.2">
      <c r="A50" s="567" t="s">
        <v>176</v>
      </c>
      <c r="B50" s="525">
        <v>36555</v>
      </c>
      <c r="C50" s="525">
        <v>34176</v>
      </c>
      <c r="D50" s="525">
        <v>70731</v>
      </c>
      <c r="F50" s="567" t="s">
        <v>502</v>
      </c>
      <c r="G50" s="525">
        <v>36555</v>
      </c>
      <c r="H50" s="525">
        <v>34176</v>
      </c>
      <c r="I50" s="525">
        <v>70731</v>
      </c>
    </row>
    <row r="51" spans="1:9" ht="13.5" x14ac:dyDescent="0.2">
      <c r="A51" s="567" t="s">
        <v>177</v>
      </c>
      <c r="B51" s="525">
        <v>117095</v>
      </c>
      <c r="C51" s="525">
        <v>115872</v>
      </c>
      <c r="D51" s="525">
        <v>232967</v>
      </c>
      <c r="F51" s="567" t="s">
        <v>503</v>
      </c>
      <c r="G51" s="525">
        <v>117095</v>
      </c>
      <c r="H51" s="525">
        <v>115872</v>
      </c>
      <c r="I51" s="525">
        <v>232967</v>
      </c>
    </row>
    <row r="52" spans="1:9" ht="13.5" x14ac:dyDescent="0.2">
      <c r="A52" s="567" t="s">
        <v>385</v>
      </c>
      <c r="B52" s="525">
        <v>362</v>
      </c>
      <c r="C52" s="525">
        <v>191</v>
      </c>
      <c r="D52" s="525">
        <v>553</v>
      </c>
      <c r="F52" s="567" t="s">
        <v>480</v>
      </c>
      <c r="G52" s="525">
        <v>362</v>
      </c>
      <c r="H52" s="525">
        <v>191</v>
      </c>
      <c r="I52" s="525">
        <v>553</v>
      </c>
    </row>
    <row r="53" spans="1:9" ht="13.5" x14ac:dyDescent="0.2">
      <c r="A53" s="567" t="s">
        <v>383</v>
      </c>
      <c r="B53" s="525">
        <v>226</v>
      </c>
      <c r="C53" s="525">
        <v>64</v>
      </c>
      <c r="D53" s="525">
        <v>290</v>
      </c>
      <c r="F53" s="567" t="s">
        <v>504</v>
      </c>
      <c r="G53" s="525">
        <v>226</v>
      </c>
      <c r="H53" s="525">
        <v>64</v>
      </c>
      <c r="I53" s="525">
        <v>290</v>
      </c>
    </row>
    <row r="54" spans="1:9" ht="13.5" x14ac:dyDescent="0.2">
      <c r="A54" s="567" t="s">
        <v>384</v>
      </c>
      <c r="B54" s="525">
        <v>294</v>
      </c>
      <c r="C54" s="525">
        <v>237</v>
      </c>
      <c r="D54" s="525">
        <v>531</v>
      </c>
      <c r="F54" s="567" t="s">
        <v>505</v>
      </c>
      <c r="G54" s="525">
        <v>294</v>
      </c>
      <c r="H54" s="525">
        <v>237</v>
      </c>
      <c r="I54" s="525">
        <v>531</v>
      </c>
    </row>
    <row r="55" spans="1:9" ht="13.5" x14ac:dyDescent="0.2">
      <c r="A55" s="555" t="s">
        <v>178</v>
      </c>
      <c r="B55" s="525">
        <v>7358</v>
      </c>
      <c r="C55" s="525">
        <v>2779</v>
      </c>
      <c r="D55" s="525">
        <v>10137</v>
      </c>
      <c r="F55" s="555" t="s">
        <v>483</v>
      </c>
      <c r="G55" s="525">
        <v>7358</v>
      </c>
      <c r="H55" s="525">
        <v>2779</v>
      </c>
      <c r="I55" s="525">
        <v>10137</v>
      </c>
    </row>
    <row r="56" spans="1:9" ht="13.5" x14ac:dyDescent="0.2">
      <c r="A56" s="562" t="s">
        <v>179</v>
      </c>
      <c r="B56" s="565">
        <v>284802</v>
      </c>
      <c r="C56" s="565">
        <v>273756</v>
      </c>
      <c r="D56" s="565">
        <v>558558</v>
      </c>
      <c r="F56" s="562" t="s">
        <v>484</v>
      </c>
      <c r="G56" s="565">
        <v>284802</v>
      </c>
      <c r="H56" s="565">
        <v>273756</v>
      </c>
      <c r="I56" s="565">
        <v>558558</v>
      </c>
    </row>
    <row r="57" spans="1:9" x14ac:dyDescent="0.2">
      <c r="A57" s="568" t="s">
        <v>158</v>
      </c>
      <c r="B57" s="525">
        <v>5920</v>
      </c>
      <c r="C57" s="525">
        <v>3227</v>
      </c>
      <c r="D57" s="525">
        <v>9147</v>
      </c>
      <c r="F57" s="568" t="s">
        <v>158</v>
      </c>
      <c r="G57" s="525">
        <v>5920</v>
      </c>
      <c r="H57" s="525">
        <v>3227</v>
      </c>
      <c r="I57" s="525">
        <v>9147</v>
      </c>
    </row>
    <row r="58" spans="1:9" x14ac:dyDescent="0.2">
      <c r="A58" s="562" t="s">
        <v>157</v>
      </c>
      <c r="B58" s="525">
        <v>290722</v>
      </c>
      <c r="C58" s="525">
        <v>276983</v>
      </c>
      <c r="D58" s="525">
        <v>567705</v>
      </c>
      <c r="F58" s="562" t="s">
        <v>157</v>
      </c>
      <c r="G58" s="525">
        <v>290722</v>
      </c>
      <c r="H58" s="525">
        <v>276983</v>
      </c>
      <c r="I58" s="525">
        <v>567705</v>
      </c>
    </row>
    <row r="59" spans="1:9" x14ac:dyDescent="0.2">
      <c r="A59" s="555" t="s">
        <v>96</v>
      </c>
      <c r="B59" s="525">
        <v>431</v>
      </c>
      <c r="C59" s="525">
        <v>143</v>
      </c>
      <c r="D59" s="525">
        <v>574</v>
      </c>
      <c r="F59" s="555" t="s">
        <v>96</v>
      </c>
      <c r="G59" s="525">
        <v>431</v>
      </c>
      <c r="H59" s="525">
        <v>143</v>
      </c>
      <c r="I59" s="525">
        <v>574</v>
      </c>
    </row>
    <row r="60" spans="1:9" x14ac:dyDescent="0.2">
      <c r="A60" s="555" t="s">
        <v>60</v>
      </c>
      <c r="B60" s="525">
        <v>24974</v>
      </c>
      <c r="C60" s="525">
        <v>24525</v>
      </c>
      <c r="D60" s="525">
        <v>49499</v>
      </c>
      <c r="F60" s="555" t="s">
        <v>60</v>
      </c>
      <c r="G60" s="525">
        <v>24974</v>
      </c>
      <c r="H60" s="525">
        <v>24525</v>
      </c>
      <c r="I60" s="525">
        <v>49499</v>
      </c>
    </row>
    <row r="61" spans="1:9" x14ac:dyDescent="0.2">
      <c r="A61" s="555" t="s">
        <v>61</v>
      </c>
      <c r="B61" s="525">
        <v>1816</v>
      </c>
      <c r="C61" s="525">
        <v>572</v>
      </c>
      <c r="D61" s="525">
        <v>2388</v>
      </c>
      <c r="F61" s="555" t="s">
        <v>61</v>
      </c>
      <c r="G61" s="525">
        <v>1816</v>
      </c>
      <c r="H61" s="525">
        <v>572</v>
      </c>
      <c r="I61" s="525">
        <v>2388</v>
      </c>
    </row>
    <row r="62" spans="1:9" ht="13.5" x14ac:dyDescent="0.2">
      <c r="A62" s="562" t="s">
        <v>180</v>
      </c>
      <c r="B62" s="565">
        <v>27221</v>
      </c>
      <c r="C62" s="565">
        <v>25240</v>
      </c>
      <c r="D62" s="565">
        <v>52461</v>
      </c>
      <c r="F62" s="562" t="s">
        <v>485</v>
      </c>
      <c r="G62" s="565">
        <v>27221</v>
      </c>
      <c r="H62" s="565">
        <v>25240</v>
      </c>
      <c r="I62" s="565">
        <v>52461</v>
      </c>
    </row>
    <row r="63" spans="1:9" x14ac:dyDescent="0.2">
      <c r="A63" s="562" t="s">
        <v>82</v>
      </c>
      <c r="B63" s="565">
        <v>9605</v>
      </c>
      <c r="C63" s="565">
        <v>3494</v>
      </c>
      <c r="D63" s="565">
        <v>13099</v>
      </c>
      <c r="F63" s="562" t="s">
        <v>82</v>
      </c>
      <c r="G63" s="565">
        <v>9605</v>
      </c>
      <c r="H63" s="565">
        <v>3494</v>
      </c>
      <c r="I63" s="565">
        <v>13099</v>
      </c>
    </row>
    <row r="64" spans="1:9" x14ac:dyDescent="0.2">
      <c r="A64" s="562" t="s">
        <v>62</v>
      </c>
      <c r="B64" s="565">
        <v>317943</v>
      </c>
      <c r="C64" s="565">
        <v>302223</v>
      </c>
      <c r="D64" s="565">
        <v>620166</v>
      </c>
      <c r="F64" s="562" t="s">
        <v>62</v>
      </c>
      <c r="G64" s="565">
        <v>317943</v>
      </c>
      <c r="H64" s="565">
        <v>302223</v>
      </c>
      <c r="I64" s="565">
        <v>620166</v>
      </c>
    </row>
    <row r="65" spans="1:10" x14ac:dyDescent="0.2">
      <c r="A65" s="545" t="s">
        <v>134</v>
      </c>
      <c r="B65" s="525">
        <v>256082</v>
      </c>
      <c r="C65" s="525">
        <v>249486</v>
      </c>
      <c r="D65" s="525">
        <v>505568</v>
      </c>
      <c r="F65" s="545" t="s">
        <v>134</v>
      </c>
      <c r="G65" s="525">
        <v>256082</v>
      </c>
      <c r="H65" s="525">
        <v>249486</v>
      </c>
      <c r="I65" s="525">
        <v>505568</v>
      </c>
    </row>
    <row r="66" spans="1:10" x14ac:dyDescent="0.2">
      <c r="A66" s="527" t="s">
        <v>59</v>
      </c>
      <c r="B66" s="525">
        <v>11413</v>
      </c>
      <c r="C66" s="525">
        <v>11266</v>
      </c>
      <c r="D66" s="525">
        <v>22679</v>
      </c>
      <c r="F66" s="527" t="s">
        <v>59</v>
      </c>
      <c r="G66" s="525">
        <v>11413</v>
      </c>
      <c r="H66" s="525">
        <v>11266</v>
      </c>
      <c r="I66" s="525">
        <v>22679</v>
      </c>
    </row>
    <row r="67" spans="1:10" x14ac:dyDescent="0.2">
      <c r="A67" s="527" t="s">
        <v>130</v>
      </c>
      <c r="B67" s="525">
        <v>9949</v>
      </c>
      <c r="C67" s="525">
        <v>10225</v>
      </c>
      <c r="D67" s="525">
        <v>20174</v>
      </c>
      <c r="F67" s="527" t="s">
        <v>130</v>
      </c>
      <c r="G67" s="525">
        <v>9949</v>
      </c>
      <c r="H67" s="525">
        <v>10225</v>
      </c>
      <c r="I67" s="525">
        <v>20174</v>
      </c>
    </row>
    <row r="68" spans="1:10" x14ac:dyDescent="0.2">
      <c r="A68" s="530" t="s">
        <v>319</v>
      </c>
      <c r="B68" s="565">
        <v>277444</v>
      </c>
      <c r="C68" s="565">
        <v>270977</v>
      </c>
      <c r="D68" s="565">
        <v>548421</v>
      </c>
      <c r="F68" s="530" t="s">
        <v>319</v>
      </c>
      <c r="G68" s="565">
        <v>277444</v>
      </c>
      <c r="H68" s="565">
        <v>270977</v>
      </c>
      <c r="I68" s="565">
        <v>548421</v>
      </c>
    </row>
    <row r="69" spans="1:10" x14ac:dyDescent="0.2">
      <c r="E69" s="439" t="s">
        <v>343</v>
      </c>
      <c r="F69" s="439"/>
      <c r="G69" s="439"/>
      <c r="H69" s="439"/>
      <c r="I69" s="439"/>
      <c r="J69" s="66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5"/>
  <sheetViews>
    <sheetView zoomScale="70" zoomScaleNormal="70" workbookViewId="0">
      <selection activeCell="C2" sqref="C2"/>
    </sheetView>
  </sheetViews>
  <sheetFormatPr defaultRowHeight="12.75" x14ac:dyDescent="0.2"/>
  <cols>
    <col min="1" max="1" width="30.42578125" bestFit="1" customWidth="1"/>
  </cols>
  <sheetData>
    <row r="1" spans="1:76" x14ac:dyDescent="0.2">
      <c r="AV1" t="s">
        <v>131</v>
      </c>
    </row>
    <row r="2" spans="1:76" x14ac:dyDescent="0.2">
      <c r="A2" s="438" t="s">
        <v>334</v>
      </c>
      <c r="C2" s="442"/>
      <c r="D2" s="439"/>
      <c r="I2" s="156"/>
    </row>
    <row r="4" spans="1:76" x14ac:dyDescent="0.2">
      <c r="A4">
        <v>1</v>
      </c>
      <c r="B4">
        <f>A4+1</f>
        <v>2</v>
      </c>
      <c r="C4">
        <f t="shared" ref="C4:BN4" si="0">B4+1</f>
        <v>3</v>
      </c>
      <c r="D4">
        <f t="shared" si="0"/>
        <v>4</v>
      </c>
      <c r="E4">
        <f t="shared" si="0"/>
        <v>5</v>
      </c>
      <c r="F4">
        <f t="shared" si="0"/>
        <v>6</v>
      </c>
      <c r="G4">
        <f t="shared" si="0"/>
        <v>7</v>
      </c>
      <c r="H4">
        <f t="shared" si="0"/>
        <v>8</v>
      </c>
      <c r="I4">
        <f t="shared" si="0"/>
        <v>9</v>
      </c>
      <c r="J4">
        <f t="shared" si="0"/>
        <v>10</v>
      </c>
      <c r="K4">
        <f t="shared" si="0"/>
        <v>11</v>
      </c>
      <c r="L4">
        <f t="shared" si="0"/>
        <v>12</v>
      </c>
      <c r="M4">
        <f t="shared" si="0"/>
        <v>13</v>
      </c>
      <c r="N4">
        <f t="shared" si="0"/>
        <v>14</v>
      </c>
      <c r="O4">
        <f t="shared" si="0"/>
        <v>15</v>
      </c>
      <c r="P4">
        <f t="shared" si="0"/>
        <v>16</v>
      </c>
      <c r="Q4">
        <f t="shared" si="0"/>
        <v>17</v>
      </c>
      <c r="R4">
        <f t="shared" si="0"/>
        <v>18</v>
      </c>
      <c r="S4">
        <f t="shared" si="0"/>
        <v>19</v>
      </c>
      <c r="T4">
        <f t="shared" si="0"/>
        <v>20</v>
      </c>
      <c r="U4">
        <f t="shared" si="0"/>
        <v>21</v>
      </c>
      <c r="V4">
        <f t="shared" si="0"/>
        <v>22</v>
      </c>
      <c r="W4">
        <f t="shared" si="0"/>
        <v>23</v>
      </c>
      <c r="X4">
        <f t="shared" si="0"/>
        <v>24</v>
      </c>
      <c r="Y4">
        <f t="shared" si="0"/>
        <v>25</v>
      </c>
      <c r="Z4">
        <f t="shared" si="0"/>
        <v>26</v>
      </c>
      <c r="AA4">
        <f t="shared" si="0"/>
        <v>27</v>
      </c>
      <c r="AB4">
        <f t="shared" si="0"/>
        <v>28</v>
      </c>
      <c r="AC4">
        <f t="shared" si="0"/>
        <v>29</v>
      </c>
      <c r="AD4">
        <f t="shared" si="0"/>
        <v>30</v>
      </c>
      <c r="AE4">
        <f t="shared" si="0"/>
        <v>31</v>
      </c>
      <c r="AF4">
        <f t="shared" si="0"/>
        <v>32</v>
      </c>
      <c r="AG4">
        <f t="shared" si="0"/>
        <v>33</v>
      </c>
      <c r="AH4">
        <f t="shared" si="0"/>
        <v>34</v>
      </c>
      <c r="AI4">
        <f t="shared" si="0"/>
        <v>35</v>
      </c>
      <c r="AJ4">
        <f t="shared" si="0"/>
        <v>36</v>
      </c>
      <c r="AK4">
        <f t="shared" si="0"/>
        <v>37</v>
      </c>
      <c r="AL4">
        <f t="shared" si="0"/>
        <v>38</v>
      </c>
      <c r="AM4">
        <f t="shared" si="0"/>
        <v>39</v>
      </c>
      <c r="AN4">
        <f t="shared" si="0"/>
        <v>40</v>
      </c>
      <c r="AO4">
        <f t="shared" si="0"/>
        <v>41</v>
      </c>
      <c r="AP4">
        <f t="shared" si="0"/>
        <v>42</v>
      </c>
      <c r="AQ4">
        <f t="shared" si="0"/>
        <v>43</v>
      </c>
      <c r="AR4">
        <f t="shared" si="0"/>
        <v>44</v>
      </c>
      <c r="AS4">
        <f t="shared" si="0"/>
        <v>45</v>
      </c>
      <c r="AT4">
        <f t="shared" si="0"/>
        <v>46</v>
      </c>
      <c r="AU4">
        <f t="shared" si="0"/>
        <v>47</v>
      </c>
      <c r="AV4">
        <f t="shared" si="0"/>
        <v>48</v>
      </c>
      <c r="AW4">
        <f t="shared" si="0"/>
        <v>49</v>
      </c>
      <c r="AX4">
        <f t="shared" si="0"/>
        <v>50</v>
      </c>
      <c r="AY4">
        <f t="shared" si="0"/>
        <v>51</v>
      </c>
      <c r="AZ4">
        <f t="shared" si="0"/>
        <v>52</v>
      </c>
      <c r="BA4">
        <f t="shared" si="0"/>
        <v>53</v>
      </c>
      <c r="BB4">
        <f t="shared" si="0"/>
        <v>54</v>
      </c>
      <c r="BC4">
        <f t="shared" si="0"/>
        <v>55</v>
      </c>
      <c r="BD4">
        <f t="shared" si="0"/>
        <v>56</v>
      </c>
      <c r="BE4">
        <f t="shared" si="0"/>
        <v>57</v>
      </c>
      <c r="BF4">
        <f t="shared" si="0"/>
        <v>58</v>
      </c>
      <c r="BG4">
        <f t="shared" si="0"/>
        <v>59</v>
      </c>
      <c r="BH4">
        <f t="shared" si="0"/>
        <v>60</v>
      </c>
      <c r="BI4">
        <f t="shared" si="0"/>
        <v>61</v>
      </c>
      <c r="BJ4">
        <f t="shared" si="0"/>
        <v>62</v>
      </c>
      <c r="BK4">
        <f t="shared" si="0"/>
        <v>63</v>
      </c>
      <c r="BL4">
        <f t="shared" si="0"/>
        <v>64</v>
      </c>
      <c r="BM4">
        <f t="shared" si="0"/>
        <v>65</v>
      </c>
      <c r="BN4">
        <f t="shared" si="0"/>
        <v>66</v>
      </c>
      <c r="BO4">
        <f t="shared" ref="BO4:BX4" si="1">BN4+1</f>
        <v>67</v>
      </c>
      <c r="BP4">
        <f t="shared" si="1"/>
        <v>68</v>
      </c>
      <c r="BQ4">
        <f t="shared" si="1"/>
        <v>69</v>
      </c>
      <c r="BR4">
        <f t="shared" si="1"/>
        <v>70</v>
      </c>
      <c r="BS4">
        <f t="shared" si="1"/>
        <v>71</v>
      </c>
      <c r="BT4">
        <f t="shared" si="1"/>
        <v>72</v>
      </c>
      <c r="BU4">
        <f t="shared" si="1"/>
        <v>73</v>
      </c>
      <c r="BV4">
        <f t="shared" si="1"/>
        <v>74</v>
      </c>
      <c r="BW4">
        <f t="shared" si="1"/>
        <v>75</v>
      </c>
      <c r="BX4">
        <f t="shared" si="1"/>
        <v>76</v>
      </c>
    </row>
    <row r="6" spans="1:76" x14ac:dyDescent="0.2">
      <c r="A6" s="536"/>
    </row>
    <row r="7" spans="1:76" x14ac:dyDescent="0.2">
      <c r="A7" s="525"/>
      <c r="B7" s="525" t="s">
        <v>215</v>
      </c>
      <c r="C7" s="525" t="s">
        <v>216</v>
      </c>
      <c r="D7" s="525" t="s">
        <v>217</v>
      </c>
      <c r="E7" s="525" t="s">
        <v>218</v>
      </c>
      <c r="F7" s="525" t="s">
        <v>219</v>
      </c>
      <c r="G7" s="525" t="s">
        <v>220</v>
      </c>
      <c r="H7" s="525" t="s">
        <v>221</v>
      </c>
      <c r="I7" s="525" t="s">
        <v>222</v>
      </c>
      <c r="J7" s="525" t="s">
        <v>223</v>
      </c>
      <c r="K7" s="525" t="s">
        <v>224</v>
      </c>
      <c r="L7" s="525" t="s">
        <v>225</v>
      </c>
      <c r="M7" s="525" t="s">
        <v>226</v>
      </c>
      <c r="N7" s="525" t="s">
        <v>227</v>
      </c>
      <c r="O7" s="525" t="s">
        <v>228</v>
      </c>
      <c r="P7" s="525" t="s">
        <v>229</v>
      </c>
      <c r="Q7" s="525" t="s">
        <v>230</v>
      </c>
      <c r="R7" s="525" t="s">
        <v>231</v>
      </c>
      <c r="S7" s="525" t="s">
        <v>232</v>
      </c>
      <c r="T7" s="525" t="s">
        <v>233</v>
      </c>
      <c r="U7" s="525" t="s">
        <v>234</v>
      </c>
      <c r="V7" s="525" t="s">
        <v>235</v>
      </c>
      <c r="W7" s="525" t="s">
        <v>236</v>
      </c>
      <c r="X7" s="525" t="s">
        <v>237</v>
      </c>
      <c r="Y7" s="525" t="s">
        <v>238</v>
      </c>
      <c r="Z7" s="525" t="s">
        <v>239</v>
      </c>
      <c r="AA7" s="525" t="s">
        <v>240</v>
      </c>
      <c r="AB7" s="525" t="s">
        <v>241</v>
      </c>
      <c r="AC7" s="525" t="s">
        <v>242</v>
      </c>
      <c r="AD7" s="525" t="s">
        <v>243</v>
      </c>
      <c r="AE7" s="525" t="s">
        <v>244</v>
      </c>
      <c r="AF7" s="525" t="s">
        <v>245</v>
      </c>
      <c r="AG7" s="525" t="s">
        <v>246</v>
      </c>
      <c r="AH7" s="525" t="s">
        <v>247</v>
      </c>
      <c r="AI7" s="525" t="s">
        <v>248</v>
      </c>
      <c r="AJ7" s="525" t="s">
        <v>249</v>
      </c>
      <c r="AK7" s="525" t="s">
        <v>250</v>
      </c>
      <c r="AL7" s="525" t="s">
        <v>251</v>
      </c>
      <c r="AM7" s="525" t="s">
        <v>252</v>
      </c>
      <c r="AN7" s="525" t="s">
        <v>253</v>
      </c>
      <c r="AO7" s="525" t="s">
        <v>254</v>
      </c>
      <c r="AP7" s="525" t="s">
        <v>255</v>
      </c>
      <c r="AQ7" s="525" t="s">
        <v>256</v>
      </c>
      <c r="AR7" s="525" t="s">
        <v>257</v>
      </c>
      <c r="AS7" s="525" t="s">
        <v>258</v>
      </c>
      <c r="AT7" s="525" t="s">
        <v>259</v>
      </c>
      <c r="AU7" s="525" t="s">
        <v>260</v>
      </c>
      <c r="AV7" s="525" t="s">
        <v>261</v>
      </c>
      <c r="AW7" s="525" t="s">
        <v>262</v>
      </c>
      <c r="AX7" s="525" t="s">
        <v>263</v>
      </c>
      <c r="AY7" s="525" t="s">
        <v>264</v>
      </c>
      <c r="AZ7" s="525" t="s">
        <v>143</v>
      </c>
      <c r="BA7" s="525" t="s">
        <v>106</v>
      </c>
      <c r="BB7" s="525" t="s">
        <v>107</v>
      </c>
      <c r="BC7" s="525" t="s">
        <v>108</v>
      </c>
      <c r="BD7" s="525" t="s">
        <v>109</v>
      </c>
      <c r="BE7" s="525" t="s">
        <v>110</v>
      </c>
      <c r="BF7" s="525" t="s">
        <v>111</v>
      </c>
      <c r="BG7" s="525" t="s">
        <v>112</v>
      </c>
      <c r="BH7" s="525" t="s">
        <v>113</v>
      </c>
      <c r="BI7" s="525" t="s">
        <v>114</v>
      </c>
      <c r="BJ7" s="525" t="s">
        <v>115</v>
      </c>
      <c r="BK7" s="525" t="s">
        <v>116</v>
      </c>
      <c r="BL7" s="525" t="s">
        <v>117</v>
      </c>
      <c r="BM7" s="525" t="s">
        <v>118</v>
      </c>
      <c r="BN7" s="525" t="s">
        <v>119</v>
      </c>
      <c r="BO7" s="525" t="s">
        <v>120</v>
      </c>
      <c r="BP7" s="525" t="s">
        <v>121</v>
      </c>
      <c r="BQ7" s="525" t="s">
        <v>122</v>
      </c>
      <c r="BR7" s="525" t="s">
        <v>123</v>
      </c>
      <c r="BS7" s="525" t="s">
        <v>124</v>
      </c>
      <c r="BT7" s="525" t="s">
        <v>125</v>
      </c>
      <c r="BU7" s="525" t="s">
        <v>126</v>
      </c>
      <c r="BV7" s="525" t="s">
        <v>127</v>
      </c>
      <c r="BW7" s="525" t="s">
        <v>128</v>
      </c>
      <c r="BX7" s="525" t="s">
        <v>129</v>
      </c>
    </row>
    <row r="8" spans="1:76" x14ac:dyDescent="0.2">
      <c r="A8" s="527" t="s">
        <v>94</v>
      </c>
      <c r="B8" s="525">
        <v>264402</v>
      </c>
      <c r="C8" s="541">
        <v>15.7</v>
      </c>
      <c r="D8" s="541">
        <v>52.3</v>
      </c>
      <c r="E8" s="541">
        <v>32.1</v>
      </c>
      <c r="F8" s="541">
        <v>4.8</v>
      </c>
      <c r="G8" s="541">
        <v>44.2</v>
      </c>
      <c r="H8" s="541">
        <v>89.9</v>
      </c>
      <c r="I8" s="541">
        <v>6.1</v>
      </c>
      <c r="J8" s="541">
        <v>48.8</v>
      </c>
      <c r="K8" s="541">
        <v>91.3</v>
      </c>
      <c r="L8" s="541">
        <v>0.4</v>
      </c>
      <c r="M8" s="541">
        <v>8.6</v>
      </c>
      <c r="N8" s="541">
        <v>47.6</v>
      </c>
      <c r="O8" s="541">
        <v>48.7</v>
      </c>
      <c r="P8" s="541">
        <v>63.5</v>
      </c>
      <c r="Q8" s="541">
        <v>80.7</v>
      </c>
      <c r="R8" s="541">
        <v>28.6</v>
      </c>
      <c r="S8" s="541">
        <v>63.1</v>
      </c>
      <c r="T8" s="541">
        <v>83.5</v>
      </c>
      <c r="U8" s="542"/>
      <c r="V8" s="542"/>
      <c r="W8" s="542"/>
      <c r="X8" s="542"/>
      <c r="Y8" s="542"/>
      <c r="Z8" s="542"/>
      <c r="AA8" s="525">
        <v>258961</v>
      </c>
      <c r="AB8" s="541">
        <v>13.7</v>
      </c>
      <c r="AC8" s="541">
        <v>52.6</v>
      </c>
      <c r="AD8" s="541">
        <v>33.700000000000003</v>
      </c>
      <c r="AE8" s="541">
        <v>7</v>
      </c>
      <c r="AF8" s="541">
        <v>56.1</v>
      </c>
      <c r="AG8" s="541">
        <v>94.7</v>
      </c>
      <c r="AH8" s="541">
        <v>7.9</v>
      </c>
      <c r="AI8" s="541">
        <v>58.7</v>
      </c>
      <c r="AJ8" s="541">
        <v>95.4</v>
      </c>
      <c r="AK8" s="541">
        <v>0.8</v>
      </c>
      <c r="AL8" s="541">
        <v>16.3</v>
      </c>
      <c r="AM8" s="541">
        <v>61.3</v>
      </c>
      <c r="AN8" s="541">
        <v>57.5</v>
      </c>
      <c r="AO8" s="541">
        <v>75.400000000000006</v>
      </c>
      <c r="AP8" s="541">
        <v>89.3</v>
      </c>
      <c r="AQ8" s="541">
        <v>28.6</v>
      </c>
      <c r="AR8" s="541">
        <v>67.400000000000006</v>
      </c>
      <c r="AS8" s="541">
        <v>85.6</v>
      </c>
      <c r="AT8" s="525"/>
      <c r="AU8" s="542"/>
      <c r="AV8" s="542"/>
      <c r="AW8" s="542"/>
      <c r="AX8" s="542"/>
      <c r="AY8" s="542"/>
      <c r="AZ8" s="525">
        <v>523363</v>
      </c>
      <c r="BA8" s="541">
        <v>14.7</v>
      </c>
      <c r="BB8" s="541">
        <v>52.4</v>
      </c>
      <c r="BC8" s="541">
        <v>32.9</v>
      </c>
      <c r="BD8" s="541">
        <v>5.8</v>
      </c>
      <c r="BE8" s="541">
        <v>50.1</v>
      </c>
      <c r="BF8" s="541">
        <v>92.3</v>
      </c>
      <c r="BG8" s="541">
        <v>6.9</v>
      </c>
      <c r="BH8" s="541">
        <v>53.7</v>
      </c>
      <c r="BI8" s="541">
        <v>93.4</v>
      </c>
      <c r="BJ8" s="541">
        <v>0.6</v>
      </c>
      <c r="BK8" s="541">
        <v>12.4</v>
      </c>
      <c r="BL8" s="541">
        <v>54.5</v>
      </c>
      <c r="BM8" s="541">
        <v>52.7</v>
      </c>
      <c r="BN8" s="541">
        <v>69.400000000000006</v>
      </c>
      <c r="BO8" s="541">
        <v>85.1</v>
      </c>
      <c r="BP8" s="541">
        <v>28.6</v>
      </c>
      <c r="BQ8" s="541">
        <v>65.2</v>
      </c>
      <c r="BR8" s="541">
        <v>84.6</v>
      </c>
      <c r="BS8" s="525"/>
      <c r="BT8" s="525"/>
      <c r="BU8" s="525"/>
      <c r="BV8" s="525"/>
      <c r="BW8" s="525"/>
      <c r="BX8" s="525"/>
    </row>
    <row r="9" spans="1:76" ht="22.5" x14ac:dyDescent="0.2">
      <c r="A9" s="543" t="s">
        <v>185</v>
      </c>
      <c r="B9" s="525">
        <v>117011</v>
      </c>
      <c r="C9" s="541">
        <v>16.2</v>
      </c>
      <c r="D9" s="541">
        <v>53.8</v>
      </c>
      <c r="E9" s="541">
        <v>30</v>
      </c>
      <c r="F9" s="541">
        <v>4.4000000000000004</v>
      </c>
      <c r="G9" s="541">
        <v>43</v>
      </c>
      <c r="H9" s="541">
        <v>88.7</v>
      </c>
      <c r="I9" s="541">
        <v>5.6</v>
      </c>
      <c r="J9" s="541">
        <v>47.5</v>
      </c>
      <c r="K9" s="541">
        <v>90.2</v>
      </c>
      <c r="L9" s="541">
        <v>0.4</v>
      </c>
      <c r="M9" s="541">
        <v>8.1</v>
      </c>
      <c r="N9" s="541">
        <v>44.2</v>
      </c>
      <c r="O9" s="541">
        <v>47.6</v>
      </c>
      <c r="P9" s="541">
        <v>62.6</v>
      </c>
      <c r="Q9" s="541">
        <v>79.099999999999994</v>
      </c>
      <c r="R9" s="541">
        <v>27.4</v>
      </c>
      <c r="S9" s="541">
        <v>61.7</v>
      </c>
      <c r="T9" s="541">
        <v>81.400000000000006</v>
      </c>
      <c r="U9" s="542"/>
      <c r="V9" s="542"/>
      <c r="W9" s="542"/>
      <c r="X9" s="542"/>
      <c r="Y9" s="542"/>
      <c r="Z9" s="542"/>
      <c r="AA9" s="525">
        <v>114944</v>
      </c>
      <c r="AB9" s="541">
        <v>14.2</v>
      </c>
      <c r="AC9" s="541">
        <v>54</v>
      </c>
      <c r="AD9" s="541">
        <v>31.8</v>
      </c>
      <c r="AE9" s="541">
        <v>6.7</v>
      </c>
      <c r="AF9" s="541">
        <v>54.7</v>
      </c>
      <c r="AG9" s="541">
        <v>94.1</v>
      </c>
      <c r="AH9" s="541">
        <v>7.5</v>
      </c>
      <c r="AI9" s="541">
        <v>57.2</v>
      </c>
      <c r="AJ9" s="541">
        <v>94.9</v>
      </c>
      <c r="AK9" s="541">
        <v>0.9</v>
      </c>
      <c r="AL9" s="541">
        <v>15.5</v>
      </c>
      <c r="AM9" s="541">
        <v>58.9</v>
      </c>
      <c r="AN9" s="541">
        <v>56.6</v>
      </c>
      <c r="AO9" s="541">
        <v>74.599999999999994</v>
      </c>
      <c r="AP9" s="541">
        <v>88.8</v>
      </c>
      <c r="AQ9" s="541">
        <v>27.8</v>
      </c>
      <c r="AR9" s="541">
        <v>66</v>
      </c>
      <c r="AS9" s="541">
        <v>83.9</v>
      </c>
      <c r="AT9" s="542"/>
      <c r="AU9" s="542"/>
      <c r="AV9" s="542"/>
      <c r="AW9" s="542"/>
      <c r="AX9" s="542"/>
      <c r="AY9" s="542"/>
      <c r="AZ9" s="525">
        <v>231955</v>
      </c>
      <c r="BA9" s="541">
        <v>15.2</v>
      </c>
      <c r="BB9" s="541">
        <v>53.9</v>
      </c>
      <c r="BC9" s="541">
        <v>30.9</v>
      </c>
      <c r="BD9" s="541">
        <v>5.5</v>
      </c>
      <c r="BE9" s="541">
        <v>48.8</v>
      </c>
      <c r="BF9" s="541">
        <v>91.5</v>
      </c>
      <c r="BG9" s="541">
        <v>6.5</v>
      </c>
      <c r="BH9" s="541">
        <v>52.3</v>
      </c>
      <c r="BI9" s="541">
        <v>92.6</v>
      </c>
      <c r="BJ9" s="541">
        <v>0.6</v>
      </c>
      <c r="BK9" s="541">
        <v>11.8</v>
      </c>
      <c r="BL9" s="541">
        <v>51.7</v>
      </c>
      <c r="BM9" s="541">
        <v>51.8</v>
      </c>
      <c r="BN9" s="541">
        <v>68.599999999999994</v>
      </c>
      <c r="BO9" s="541">
        <v>84.1</v>
      </c>
      <c r="BP9" s="541">
        <v>27.6</v>
      </c>
      <c r="BQ9" s="541">
        <v>63.8</v>
      </c>
      <c r="BR9" s="541">
        <v>82.7</v>
      </c>
      <c r="BS9" s="525"/>
      <c r="BT9" s="525"/>
      <c r="BU9" s="525"/>
      <c r="BV9" s="525"/>
      <c r="BW9" s="525"/>
      <c r="BX9" s="525"/>
    </row>
    <row r="10" spans="1:76" x14ac:dyDescent="0.2">
      <c r="A10" s="528" t="s">
        <v>186</v>
      </c>
      <c r="B10" s="525">
        <v>147144</v>
      </c>
      <c r="C10" s="541">
        <v>15.2</v>
      </c>
      <c r="D10" s="541">
        <v>51.1</v>
      </c>
      <c r="E10" s="541">
        <v>33.700000000000003</v>
      </c>
      <c r="F10" s="541">
        <v>5.0999999999999996</v>
      </c>
      <c r="G10" s="541">
        <v>45.3</v>
      </c>
      <c r="H10" s="541">
        <v>90.7</v>
      </c>
      <c r="I10" s="541">
        <v>6.4</v>
      </c>
      <c r="J10" s="541">
        <v>49.9</v>
      </c>
      <c r="K10" s="541">
        <v>92.1</v>
      </c>
      <c r="L10" s="541">
        <v>0.4</v>
      </c>
      <c r="M10" s="541">
        <v>8.9</v>
      </c>
      <c r="N10" s="541">
        <v>49.9</v>
      </c>
      <c r="O10" s="541">
        <v>49.6</v>
      </c>
      <c r="P10" s="541">
        <v>64.099999999999994</v>
      </c>
      <c r="Q10" s="541">
        <v>81.8</v>
      </c>
      <c r="R10" s="541">
        <v>29.6</v>
      </c>
      <c r="S10" s="541">
        <v>64.2</v>
      </c>
      <c r="T10" s="541">
        <v>85</v>
      </c>
      <c r="U10" s="542"/>
      <c r="V10" s="542"/>
      <c r="W10" s="542"/>
      <c r="X10" s="542"/>
      <c r="Y10" s="542"/>
      <c r="Z10" s="542"/>
      <c r="AA10" s="525">
        <v>143737</v>
      </c>
      <c r="AB10" s="541">
        <v>13.3</v>
      </c>
      <c r="AC10" s="541">
        <v>51.5</v>
      </c>
      <c r="AD10" s="541">
        <v>35.200000000000003</v>
      </c>
      <c r="AE10" s="541">
        <v>7.3</v>
      </c>
      <c r="AF10" s="541">
        <v>57.2</v>
      </c>
      <c r="AG10" s="541">
        <v>95</v>
      </c>
      <c r="AH10" s="541">
        <v>8.3000000000000007</v>
      </c>
      <c r="AI10" s="541">
        <v>60</v>
      </c>
      <c r="AJ10" s="541">
        <v>95.7</v>
      </c>
      <c r="AK10" s="541">
        <v>0.8</v>
      </c>
      <c r="AL10" s="541">
        <v>17</v>
      </c>
      <c r="AM10" s="541">
        <v>63</v>
      </c>
      <c r="AN10" s="541">
        <v>58.2</v>
      </c>
      <c r="AO10" s="541">
        <v>76.099999999999994</v>
      </c>
      <c r="AP10" s="541">
        <v>89.7</v>
      </c>
      <c r="AQ10" s="541">
        <v>29.4</v>
      </c>
      <c r="AR10" s="541">
        <v>68.5</v>
      </c>
      <c r="AS10" s="541">
        <v>86.8</v>
      </c>
      <c r="AT10" s="542"/>
      <c r="AU10" s="542"/>
      <c r="AV10" s="542"/>
      <c r="AW10" s="542"/>
      <c r="AX10" s="542"/>
      <c r="AY10" s="542"/>
      <c r="AZ10" s="525">
        <v>290881</v>
      </c>
      <c r="BA10" s="541">
        <v>14.3</v>
      </c>
      <c r="BB10" s="541">
        <v>51.3</v>
      </c>
      <c r="BC10" s="541">
        <v>34.4</v>
      </c>
      <c r="BD10" s="541">
        <v>6.1</v>
      </c>
      <c r="BE10" s="541">
        <v>51.2</v>
      </c>
      <c r="BF10" s="541">
        <v>92.9</v>
      </c>
      <c r="BG10" s="541">
        <v>7.3</v>
      </c>
      <c r="BH10" s="541">
        <v>54.9</v>
      </c>
      <c r="BI10" s="541">
        <v>93.9</v>
      </c>
      <c r="BJ10" s="541">
        <v>0.6</v>
      </c>
      <c r="BK10" s="541">
        <v>12.9</v>
      </c>
      <c r="BL10" s="541">
        <v>56.5</v>
      </c>
      <c r="BM10" s="541">
        <v>53.6</v>
      </c>
      <c r="BN10" s="541">
        <v>70.099999999999994</v>
      </c>
      <c r="BO10" s="541">
        <v>85.8</v>
      </c>
      <c r="BP10" s="541">
        <v>29.5</v>
      </c>
      <c r="BQ10" s="541">
        <v>66.400000000000006</v>
      </c>
      <c r="BR10" s="541">
        <v>85.9</v>
      </c>
      <c r="BS10" s="525"/>
      <c r="BT10" s="525"/>
      <c r="BU10" s="525"/>
      <c r="BV10" s="525"/>
      <c r="BW10" s="525"/>
      <c r="BX10" s="525"/>
    </row>
    <row r="11" spans="1:76" x14ac:dyDescent="0.2">
      <c r="A11" s="529" t="s">
        <v>187</v>
      </c>
      <c r="B11" s="525">
        <v>34160</v>
      </c>
      <c r="C11" s="541">
        <v>22.5</v>
      </c>
      <c r="D11" s="541">
        <v>56.5</v>
      </c>
      <c r="E11" s="541">
        <v>21.1</v>
      </c>
      <c r="F11" s="541">
        <v>5.8</v>
      </c>
      <c r="G11" s="541">
        <v>40.299999999999997</v>
      </c>
      <c r="H11" s="541">
        <v>84.4</v>
      </c>
      <c r="I11" s="541">
        <v>7.4</v>
      </c>
      <c r="J11" s="541">
        <v>46.8</v>
      </c>
      <c r="K11" s="541">
        <v>87.9</v>
      </c>
      <c r="L11" s="541">
        <v>0.5</v>
      </c>
      <c r="M11" s="541">
        <v>5.6</v>
      </c>
      <c r="N11" s="541">
        <v>33.5</v>
      </c>
      <c r="O11" s="541">
        <v>50.2</v>
      </c>
      <c r="P11" s="541">
        <v>63.9</v>
      </c>
      <c r="Q11" s="541">
        <v>75.599999999999994</v>
      </c>
      <c r="R11" s="541">
        <v>30</v>
      </c>
      <c r="S11" s="541">
        <v>58.6</v>
      </c>
      <c r="T11" s="541">
        <v>75</v>
      </c>
      <c r="U11" s="542"/>
      <c r="V11" s="542"/>
      <c r="W11" s="542"/>
      <c r="X11" s="542"/>
      <c r="Y11" s="542"/>
      <c r="Z11" s="542"/>
      <c r="AA11" s="525">
        <v>32053</v>
      </c>
      <c r="AB11" s="541">
        <v>21.2</v>
      </c>
      <c r="AC11" s="541">
        <v>57.4</v>
      </c>
      <c r="AD11" s="541">
        <v>21.4</v>
      </c>
      <c r="AE11" s="541">
        <v>7.7</v>
      </c>
      <c r="AF11" s="541">
        <v>49.8</v>
      </c>
      <c r="AG11" s="541">
        <v>90.3</v>
      </c>
      <c r="AH11" s="541">
        <v>8.9</v>
      </c>
      <c r="AI11" s="541">
        <v>53.6</v>
      </c>
      <c r="AJ11" s="541">
        <v>91.9</v>
      </c>
      <c r="AK11" s="541">
        <v>0.7</v>
      </c>
      <c r="AL11" s="541">
        <v>10.5</v>
      </c>
      <c r="AM11" s="541">
        <v>44.3</v>
      </c>
      <c r="AN11" s="541">
        <v>57.4</v>
      </c>
      <c r="AO11" s="541">
        <v>73.2</v>
      </c>
      <c r="AP11" s="541">
        <v>83.7</v>
      </c>
      <c r="AQ11" s="541">
        <v>29.3</v>
      </c>
      <c r="AR11" s="541">
        <v>62.1</v>
      </c>
      <c r="AS11" s="541">
        <v>77</v>
      </c>
      <c r="AT11" s="542"/>
      <c r="AU11" s="542"/>
      <c r="AV11" s="542"/>
      <c r="AW11" s="542"/>
      <c r="AX11" s="542"/>
      <c r="AY11" s="542"/>
      <c r="AZ11" s="525">
        <v>66213</v>
      </c>
      <c r="BA11" s="541">
        <v>21.9</v>
      </c>
      <c r="BB11" s="541">
        <v>56.9</v>
      </c>
      <c r="BC11" s="541">
        <v>21.2</v>
      </c>
      <c r="BD11" s="541">
        <v>6.7</v>
      </c>
      <c r="BE11" s="541">
        <v>44.9</v>
      </c>
      <c r="BF11" s="541">
        <v>87.3</v>
      </c>
      <c r="BG11" s="541">
        <v>8.1</v>
      </c>
      <c r="BH11" s="541">
        <v>50.1</v>
      </c>
      <c r="BI11" s="541">
        <v>89.8</v>
      </c>
      <c r="BJ11" s="541">
        <v>0.6</v>
      </c>
      <c r="BK11" s="541">
        <v>8</v>
      </c>
      <c r="BL11" s="541">
        <v>38.799999999999997</v>
      </c>
      <c r="BM11" s="541">
        <v>53.6</v>
      </c>
      <c r="BN11" s="541">
        <v>68.400000000000006</v>
      </c>
      <c r="BO11" s="541">
        <v>79.5</v>
      </c>
      <c r="BP11" s="541">
        <v>29.7</v>
      </c>
      <c r="BQ11" s="541">
        <v>60.3</v>
      </c>
      <c r="BR11" s="541">
        <v>76</v>
      </c>
      <c r="BS11" s="525"/>
      <c r="BT11" s="525"/>
      <c r="BU11" s="525"/>
      <c r="BV11" s="525"/>
      <c r="BW11" s="525"/>
      <c r="BX11" s="525"/>
    </row>
    <row r="12" spans="1:76" x14ac:dyDescent="0.2">
      <c r="A12" s="529" t="s">
        <v>188</v>
      </c>
      <c r="B12" s="525">
        <v>112165</v>
      </c>
      <c r="C12" s="541">
        <v>13</v>
      </c>
      <c r="D12" s="541">
        <v>49.4</v>
      </c>
      <c r="E12" s="541">
        <v>37.6</v>
      </c>
      <c r="F12" s="541">
        <v>4.8</v>
      </c>
      <c r="G12" s="541">
        <v>47.1</v>
      </c>
      <c r="H12" s="541">
        <v>91.8</v>
      </c>
      <c r="I12" s="541">
        <v>5.9</v>
      </c>
      <c r="J12" s="541">
        <v>51.1</v>
      </c>
      <c r="K12" s="541">
        <v>92.9</v>
      </c>
      <c r="L12" s="541">
        <v>0.4</v>
      </c>
      <c r="M12" s="541">
        <v>10.1</v>
      </c>
      <c r="N12" s="541">
        <v>52.8</v>
      </c>
      <c r="O12" s="541">
        <v>49.4</v>
      </c>
      <c r="P12" s="541">
        <v>64.3</v>
      </c>
      <c r="Q12" s="541">
        <v>82.9</v>
      </c>
      <c r="R12" s="541">
        <v>29.5</v>
      </c>
      <c r="S12" s="541">
        <v>66.3</v>
      </c>
      <c r="T12" s="541">
        <v>86.8</v>
      </c>
      <c r="U12" s="542"/>
      <c r="V12" s="542"/>
      <c r="W12" s="542"/>
      <c r="X12" s="542"/>
      <c r="Y12" s="542"/>
      <c r="Z12" s="542"/>
      <c r="AA12" s="525">
        <v>111242</v>
      </c>
      <c r="AB12" s="541">
        <v>11</v>
      </c>
      <c r="AC12" s="541">
        <v>49.8</v>
      </c>
      <c r="AD12" s="541">
        <v>39.200000000000003</v>
      </c>
      <c r="AE12" s="541">
        <v>7.1</v>
      </c>
      <c r="AF12" s="541">
        <v>59.8</v>
      </c>
      <c r="AG12" s="541">
        <v>95.8</v>
      </c>
      <c r="AH12" s="541">
        <v>8</v>
      </c>
      <c r="AI12" s="541">
        <v>62.2</v>
      </c>
      <c r="AJ12" s="541">
        <v>96.3</v>
      </c>
      <c r="AK12" s="541">
        <v>0.8</v>
      </c>
      <c r="AL12" s="541">
        <v>19.100000000000001</v>
      </c>
      <c r="AM12" s="541">
        <v>65.900000000000006</v>
      </c>
      <c r="AN12" s="541">
        <v>58.8</v>
      </c>
      <c r="AO12" s="541">
        <v>77.099999999999994</v>
      </c>
      <c r="AP12" s="541">
        <v>90.7</v>
      </c>
      <c r="AQ12" s="541">
        <v>29.5</v>
      </c>
      <c r="AR12" s="541">
        <v>70.7</v>
      </c>
      <c r="AS12" s="541">
        <v>88.4</v>
      </c>
      <c r="AT12" s="542"/>
      <c r="AU12" s="542"/>
      <c r="AV12" s="542"/>
      <c r="AW12" s="542"/>
      <c r="AX12" s="542"/>
      <c r="AY12" s="542"/>
      <c r="AZ12" s="525">
        <v>223407</v>
      </c>
      <c r="BA12" s="541">
        <v>12</v>
      </c>
      <c r="BB12" s="541">
        <v>49.6</v>
      </c>
      <c r="BC12" s="541">
        <v>38.4</v>
      </c>
      <c r="BD12" s="541">
        <v>5.9</v>
      </c>
      <c r="BE12" s="541">
        <v>53.5</v>
      </c>
      <c r="BF12" s="541">
        <v>93.8</v>
      </c>
      <c r="BG12" s="541">
        <v>6.9</v>
      </c>
      <c r="BH12" s="541">
        <v>56.6</v>
      </c>
      <c r="BI12" s="541">
        <v>94.6</v>
      </c>
      <c r="BJ12" s="541">
        <v>0.6</v>
      </c>
      <c r="BK12" s="541">
        <v>14.6</v>
      </c>
      <c r="BL12" s="541">
        <v>59.5</v>
      </c>
      <c r="BM12" s="541">
        <v>53.7</v>
      </c>
      <c r="BN12" s="541">
        <v>70.7</v>
      </c>
      <c r="BO12" s="541">
        <v>86.9</v>
      </c>
      <c r="BP12" s="541">
        <v>29.5</v>
      </c>
      <c r="BQ12" s="541">
        <v>68.5</v>
      </c>
      <c r="BR12" s="541">
        <v>87.6</v>
      </c>
      <c r="BS12" s="525"/>
      <c r="BT12" s="525"/>
      <c r="BU12" s="525"/>
      <c r="BV12" s="525"/>
      <c r="BW12" s="525"/>
      <c r="BX12" s="525"/>
    </row>
    <row r="13" spans="1:76" x14ac:dyDescent="0.2">
      <c r="A13" s="544" t="s">
        <v>387</v>
      </c>
      <c r="B13" s="525">
        <v>329</v>
      </c>
      <c r="C13" s="541">
        <v>11.9</v>
      </c>
      <c r="D13" s="541">
        <v>46.2</v>
      </c>
      <c r="E13" s="541">
        <v>41.9</v>
      </c>
      <c r="F13" s="541" t="s">
        <v>425</v>
      </c>
      <c r="G13" s="541">
        <v>43.4</v>
      </c>
      <c r="H13" s="541">
        <v>88.4</v>
      </c>
      <c r="I13" s="541" t="s">
        <v>425</v>
      </c>
      <c r="J13" s="541">
        <v>45.4</v>
      </c>
      <c r="K13" s="541">
        <v>90.6</v>
      </c>
      <c r="L13" s="541">
        <v>0</v>
      </c>
      <c r="M13" s="541">
        <v>9.9</v>
      </c>
      <c r="N13" s="541">
        <v>31.2</v>
      </c>
      <c r="O13" s="541">
        <v>35.9</v>
      </c>
      <c r="P13" s="541">
        <v>59.2</v>
      </c>
      <c r="Q13" s="541">
        <v>76.8</v>
      </c>
      <c r="R13" s="541">
        <v>17.899999999999999</v>
      </c>
      <c r="S13" s="541">
        <v>65.099999999999994</v>
      </c>
      <c r="T13" s="541">
        <v>81.900000000000006</v>
      </c>
      <c r="U13" s="542"/>
      <c r="V13" s="542"/>
      <c r="W13" s="542"/>
      <c r="X13" s="542"/>
      <c r="Y13" s="542"/>
      <c r="Z13" s="542"/>
      <c r="AA13" s="525">
        <v>160</v>
      </c>
      <c r="AB13" s="541">
        <v>13.8</v>
      </c>
      <c r="AC13" s="541">
        <v>50.6</v>
      </c>
      <c r="AD13" s="541">
        <v>35.6</v>
      </c>
      <c r="AE13" s="541" t="s">
        <v>425</v>
      </c>
      <c r="AF13" s="541">
        <v>50.6</v>
      </c>
      <c r="AG13" s="541">
        <v>91.2</v>
      </c>
      <c r="AH13" s="541" t="s">
        <v>425</v>
      </c>
      <c r="AI13" s="541">
        <v>50.6</v>
      </c>
      <c r="AJ13" s="541">
        <v>93</v>
      </c>
      <c r="AK13" s="541">
        <v>0</v>
      </c>
      <c r="AL13" s="541">
        <v>21</v>
      </c>
      <c r="AM13" s="541">
        <v>66.7</v>
      </c>
      <c r="AN13" s="541">
        <v>36.4</v>
      </c>
      <c r="AO13" s="541">
        <v>63</v>
      </c>
      <c r="AP13" s="541">
        <v>87.7</v>
      </c>
      <c r="AQ13" s="541">
        <v>45.5</v>
      </c>
      <c r="AR13" s="541">
        <v>64.2</v>
      </c>
      <c r="AS13" s="541">
        <v>89.5</v>
      </c>
      <c r="AT13" s="542"/>
      <c r="AU13" s="542"/>
      <c r="AV13" s="542"/>
      <c r="AW13" s="542"/>
      <c r="AX13" s="542"/>
      <c r="AY13" s="542"/>
      <c r="AZ13" s="525">
        <v>489</v>
      </c>
      <c r="BA13" s="541">
        <v>12.5</v>
      </c>
      <c r="BB13" s="541">
        <v>47.6</v>
      </c>
      <c r="BC13" s="541">
        <v>39.9</v>
      </c>
      <c r="BD13" s="541" t="s">
        <v>425</v>
      </c>
      <c r="BE13" s="541">
        <v>45.9</v>
      </c>
      <c r="BF13" s="541">
        <v>89.2</v>
      </c>
      <c r="BG13" s="541" t="s">
        <v>425</v>
      </c>
      <c r="BH13" s="541">
        <v>47.2</v>
      </c>
      <c r="BI13" s="541">
        <v>91.3</v>
      </c>
      <c r="BJ13" s="541">
        <v>0</v>
      </c>
      <c r="BK13" s="541">
        <v>13.7</v>
      </c>
      <c r="BL13" s="541">
        <v>41.5</v>
      </c>
      <c r="BM13" s="541">
        <v>36.1</v>
      </c>
      <c r="BN13" s="541">
        <v>60.5</v>
      </c>
      <c r="BO13" s="541">
        <v>80</v>
      </c>
      <c r="BP13" s="541">
        <v>27.9</v>
      </c>
      <c r="BQ13" s="541">
        <v>64.8</v>
      </c>
      <c r="BR13" s="541">
        <v>84.1</v>
      </c>
      <c r="BS13" s="525"/>
      <c r="BT13" s="525"/>
      <c r="BU13" s="525"/>
      <c r="BV13" s="525"/>
      <c r="BW13" s="525"/>
      <c r="BX13" s="525"/>
    </row>
    <row r="14" spans="1:76" ht="22.5" x14ac:dyDescent="0.2">
      <c r="A14" s="544" t="s">
        <v>388</v>
      </c>
      <c r="B14" s="525">
        <v>212</v>
      </c>
      <c r="C14" s="541">
        <v>9.9</v>
      </c>
      <c r="D14" s="541">
        <v>57.1</v>
      </c>
      <c r="E14" s="541">
        <v>33</v>
      </c>
      <c r="F14" s="541" t="s">
        <v>425</v>
      </c>
      <c r="G14" s="541">
        <v>39.700000000000003</v>
      </c>
      <c r="H14" s="541">
        <v>84.3</v>
      </c>
      <c r="I14" s="541" t="s">
        <v>425</v>
      </c>
      <c r="J14" s="541">
        <v>46.3</v>
      </c>
      <c r="K14" s="541">
        <v>90</v>
      </c>
      <c r="L14" s="541">
        <v>0</v>
      </c>
      <c r="M14" s="541" t="s">
        <v>425</v>
      </c>
      <c r="N14" s="541" t="s">
        <v>425</v>
      </c>
      <c r="O14" s="541">
        <v>42.9</v>
      </c>
      <c r="P14" s="541">
        <v>60.3</v>
      </c>
      <c r="Q14" s="541">
        <v>80</v>
      </c>
      <c r="R14" s="541">
        <v>33.299999999999997</v>
      </c>
      <c r="S14" s="541">
        <v>61.2</v>
      </c>
      <c r="T14" s="541">
        <v>82.9</v>
      </c>
      <c r="U14" s="542"/>
      <c r="V14" s="542"/>
      <c r="W14" s="542"/>
      <c r="X14" s="542"/>
      <c r="Y14" s="542"/>
      <c r="Z14" s="542"/>
      <c r="AA14" s="525">
        <v>59</v>
      </c>
      <c r="AB14" s="541">
        <v>15.3</v>
      </c>
      <c r="AC14" s="541">
        <v>62.7</v>
      </c>
      <c r="AD14" s="541">
        <v>22</v>
      </c>
      <c r="AE14" s="541" t="s">
        <v>425</v>
      </c>
      <c r="AF14" s="541">
        <v>32.4</v>
      </c>
      <c r="AG14" s="541">
        <v>84.6</v>
      </c>
      <c r="AH14" s="541" t="s">
        <v>425</v>
      </c>
      <c r="AI14" s="541">
        <v>40.5</v>
      </c>
      <c r="AJ14" s="541">
        <v>84.6</v>
      </c>
      <c r="AK14" s="541">
        <v>0</v>
      </c>
      <c r="AL14" s="541" t="s">
        <v>425</v>
      </c>
      <c r="AM14" s="541" t="s">
        <v>425</v>
      </c>
      <c r="AN14" s="541">
        <v>77.8</v>
      </c>
      <c r="AO14" s="541">
        <v>56.8</v>
      </c>
      <c r="AP14" s="541">
        <v>76.900000000000006</v>
      </c>
      <c r="AQ14" s="541">
        <v>55.6</v>
      </c>
      <c r="AR14" s="541">
        <v>48.6</v>
      </c>
      <c r="AS14" s="541">
        <v>69.2</v>
      </c>
      <c r="AT14" s="542"/>
      <c r="AU14" s="542"/>
      <c r="AV14" s="542"/>
      <c r="AW14" s="542"/>
      <c r="AX14" s="542"/>
      <c r="AY14" s="542"/>
      <c r="AZ14" s="525">
        <v>271</v>
      </c>
      <c r="BA14" s="541">
        <v>11.1</v>
      </c>
      <c r="BB14" s="541">
        <v>58.3</v>
      </c>
      <c r="BC14" s="541">
        <v>30.6</v>
      </c>
      <c r="BD14" s="541" t="s">
        <v>425</v>
      </c>
      <c r="BE14" s="541">
        <v>38</v>
      </c>
      <c r="BF14" s="541">
        <v>84.3</v>
      </c>
      <c r="BG14" s="541" t="s">
        <v>425</v>
      </c>
      <c r="BH14" s="541">
        <v>44.9</v>
      </c>
      <c r="BI14" s="541">
        <v>89.2</v>
      </c>
      <c r="BJ14" s="541">
        <v>0</v>
      </c>
      <c r="BK14" s="541">
        <v>3.2</v>
      </c>
      <c r="BL14" s="541">
        <v>4.8</v>
      </c>
      <c r="BM14" s="541">
        <v>53.3</v>
      </c>
      <c r="BN14" s="541">
        <v>59.5</v>
      </c>
      <c r="BO14" s="541">
        <v>79.5</v>
      </c>
      <c r="BP14" s="541">
        <v>40</v>
      </c>
      <c r="BQ14" s="541">
        <v>58.2</v>
      </c>
      <c r="BR14" s="541">
        <v>80.7</v>
      </c>
      <c r="BS14" s="525"/>
      <c r="BT14" s="525"/>
      <c r="BU14" s="525"/>
      <c r="BV14" s="525"/>
      <c r="BW14" s="525"/>
      <c r="BX14" s="525"/>
    </row>
    <row r="15" spans="1:76" x14ac:dyDescent="0.2">
      <c r="A15" s="544" t="s">
        <v>389</v>
      </c>
      <c r="B15" s="525">
        <v>278</v>
      </c>
      <c r="C15" s="541">
        <v>29.9</v>
      </c>
      <c r="D15" s="541">
        <v>56.8</v>
      </c>
      <c r="E15" s="541">
        <v>13.3</v>
      </c>
      <c r="F15" s="541">
        <v>3.6</v>
      </c>
      <c r="G15" s="541">
        <v>13.9</v>
      </c>
      <c r="H15" s="541">
        <v>37.799999999999997</v>
      </c>
      <c r="I15" s="541">
        <v>4.8</v>
      </c>
      <c r="J15" s="541">
        <v>18.399999999999999</v>
      </c>
      <c r="K15" s="541">
        <v>62.2</v>
      </c>
      <c r="L15" s="541">
        <v>0</v>
      </c>
      <c r="M15" s="541">
        <v>2.5</v>
      </c>
      <c r="N15" s="541">
        <v>10.8</v>
      </c>
      <c r="O15" s="541">
        <v>37.299999999999997</v>
      </c>
      <c r="P15" s="541">
        <v>36.1</v>
      </c>
      <c r="Q15" s="541">
        <v>45.9</v>
      </c>
      <c r="R15" s="541">
        <v>16.899999999999999</v>
      </c>
      <c r="S15" s="541">
        <v>35.4</v>
      </c>
      <c r="T15" s="541">
        <v>51.4</v>
      </c>
      <c r="U15" s="542"/>
      <c r="V15" s="542"/>
      <c r="W15" s="542"/>
      <c r="X15" s="542"/>
      <c r="Y15" s="542"/>
      <c r="Z15" s="542"/>
      <c r="AA15" s="525">
        <v>223</v>
      </c>
      <c r="AB15" s="541">
        <v>23.3</v>
      </c>
      <c r="AC15" s="541">
        <v>59.2</v>
      </c>
      <c r="AD15" s="541">
        <v>17.5</v>
      </c>
      <c r="AE15" s="541">
        <v>5.8</v>
      </c>
      <c r="AF15" s="541">
        <v>18.899999999999999</v>
      </c>
      <c r="AG15" s="541">
        <v>79.5</v>
      </c>
      <c r="AH15" s="541">
        <v>5.8</v>
      </c>
      <c r="AI15" s="541">
        <v>26.5</v>
      </c>
      <c r="AJ15" s="541">
        <v>82.1</v>
      </c>
      <c r="AK15" s="541">
        <v>0</v>
      </c>
      <c r="AL15" s="541">
        <v>4.5</v>
      </c>
      <c r="AM15" s="541">
        <v>17.899999999999999</v>
      </c>
      <c r="AN15" s="541">
        <v>42.3</v>
      </c>
      <c r="AO15" s="541">
        <v>55.3</v>
      </c>
      <c r="AP15" s="541">
        <v>64.099999999999994</v>
      </c>
      <c r="AQ15" s="541">
        <v>17.3</v>
      </c>
      <c r="AR15" s="541">
        <v>37.1</v>
      </c>
      <c r="AS15" s="541">
        <v>53.8</v>
      </c>
      <c r="AT15" s="542"/>
      <c r="AU15" s="542"/>
      <c r="AV15" s="542"/>
      <c r="AW15" s="542"/>
      <c r="AX15" s="542"/>
      <c r="AY15" s="542"/>
      <c r="AZ15" s="525">
        <v>501</v>
      </c>
      <c r="BA15" s="541">
        <v>26.9</v>
      </c>
      <c r="BB15" s="541">
        <v>57.9</v>
      </c>
      <c r="BC15" s="541">
        <v>15.2</v>
      </c>
      <c r="BD15" s="541">
        <v>4.4000000000000004</v>
      </c>
      <c r="BE15" s="541">
        <v>16.2</v>
      </c>
      <c r="BF15" s="541">
        <v>59.2</v>
      </c>
      <c r="BG15" s="541">
        <v>5.2</v>
      </c>
      <c r="BH15" s="541">
        <v>22.1</v>
      </c>
      <c r="BI15" s="541">
        <v>72.400000000000006</v>
      </c>
      <c r="BJ15" s="541">
        <v>0</v>
      </c>
      <c r="BK15" s="541">
        <v>3.4</v>
      </c>
      <c r="BL15" s="541">
        <v>14.5</v>
      </c>
      <c r="BM15" s="541">
        <v>39.299999999999997</v>
      </c>
      <c r="BN15" s="541">
        <v>44.8</v>
      </c>
      <c r="BO15" s="541">
        <v>55.3</v>
      </c>
      <c r="BP15" s="541">
        <v>17</v>
      </c>
      <c r="BQ15" s="541">
        <v>36.200000000000003</v>
      </c>
      <c r="BR15" s="541">
        <v>52.6</v>
      </c>
      <c r="BS15" s="525"/>
      <c r="BT15" s="525"/>
      <c r="BU15" s="525"/>
      <c r="BV15" s="525"/>
      <c r="BW15" s="525"/>
      <c r="BX15" s="525"/>
    </row>
    <row r="16" spans="1:76" x14ac:dyDescent="0.2">
      <c r="A16" s="527" t="s">
        <v>189</v>
      </c>
      <c r="B16" s="525">
        <v>6479</v>
      </c>
      <c r="C16" s="541">
        <v>88.6</v>
      </c>
      <c r="D16" s="541">
        <v>10.4</v>
      </c>
      <c r="E16" s="541">
        <v>1</v>
      </c>
      <c r="F16" s="541" t="s">
        <v>425</v>
      </c>
      <c r="G16" s="541" t="s">
        <v>425</v>
      </c>
      <c r="H16" s="541">
        <v>8.1</v>
      </c>
      <c r="I16" s="541" t="s">
        <v>425</v>
      </c>
      <c r="J16" s="541" t="s">
        <v>425</v>
      </c>
      <c r="K16" s="541">
        <v>22.6</v>
      </c>
      <c r="L16" s="541">
        <v>0</v>
      </c>
      <c r="M16" s="541" t="s">
        <v>425</v>
      </c>
      <c r="N16" s="541">
        <v>0</v>
      </c>
      <c r="O16" s="541">
        <v>4.8</v>
      </c>
      <c r="P16" s="541">
        <v>13.1</v>
      </c>
      <c r="Q16" s="541">
        <v>12.9</v>
      </c>
      <c r="R16" s="541">
        <v>4.8</v>
      </c>
      <c r="S16" s="541">
        <v>16.5</v>
      </c>
      <c r="T16" s="541" t="s">
        <v>425</v>
      </c>
      <c r="U16" s="542"/>
      <c r="V16" s="542"/>
      <c r="W16" s="542"/>
      <c r="X16" s="542"/>
      <c r="Y16" s="542"/>
      <c r="Z16" s="542"/>
      <c r="AA16" s="525">
        <v>2373</v>
      </c>
      <c r="AB16" s="541">
        <v>95.7</v>
      </c>
      <c r="AC16" s="541">
        <v>4</v>
      </c>
      <c r="AD16" s="541">
        <v>0.3</v>
      </c>
      <c r="AE16" s="541" t="s">
        <v>425</v>
      </c>
      <c r="AF16" s="541" t="s">
        <v>425</v>
      </c>
      <c r="AG16" s="541">
        <v>0</v>
      </c>
      <c r="AH16" s="541" t="s">
        <v>425</v>
      </c>
      <c r="AI16" s="541" t="s">
        <v>425</v>
      </c>
      <c r="AJ16" s="541">
        <v>0</v>
      </c>
      <c r="AK16" s="541">
        <v>0</v>
      </c>
      <c r="AL16" s="541" t="s">
        <v>425</v>
      </c>
      <c r="AM16" s="541">
        <v>0</v>
      </c>
      <c r="AN16" s="541">
        <v>3.3</v>
      </c>
      <c r="AO16" s="541">
        <v>12.8</v>
      </c>
      <c r="AP16" s="541">
        <v>0</v>
      </c>
      <c r="AQ16" s="541">
        <v>1.7</v>
      </c>
      <c r="AR16" s="541">
        <v>16</v>
      </c>
      <c r="AS16" s="541" t="s">
        <v>425</v>
      </c>
      <c r="AT16" s="542"/>
      <c r="AU16" s="542"/>
      <c r="AV16" s="542"/>
      <c r="AW16" s="542"/>
      <c r="AX16" s="542"/>
      <c r="AY16" s="542"/>
      <c r="AZ16" s="525">
        <v>8852</v>
      </c>
      <c r="BA16" s="541">
        <v>90.5</v>
      </c>
      <c r="BB16" s="541">
        <v>8.6999999999999993</v>
      </c>
      <c r="BC16" s="541">
        <v>0.8</v>
      </c>
      <c r="BD16" s="541">
        <v>0.1</v>
      </c>
      <c r="BE16" s="541">
        <v>2.9</v>
      </c>
      <c r="BF16" s="541">
        <v>7.2</v>
      </c>
      <c r="BG16" s="541">
        <v>0.1</v>
      </c>
      <c r="BH16" s="541">
        <v>4.7</v>
      </c>
      <c r="BI16" s="541">
        <v>20.3</v>
      </c>
      <c r="BJ16" s="541">
        <v>0</v>
      </c>
      <c r="BK16" s="541" t="s">
        <v>425</v>
      </c>
      <c r="BL16" s="541">
        <v>0</v>
      </c>
      <c r="BM16" s="541">
        <v>4.4000000000000004</v>
      </c>
      <c r="BN16" s="541">
        <v>13.1</v>
      </c>
      <c r="BO16" s="541">
        <v>11.6</v>
      </c>
      <c r="BP16" s="541">
        <v>3.9</v>
      </c>
      <c r="BQ16" s="541">
        <v>16.399999999999999</v>
      </c>
      <c r="BR16" s="541">
        <v>20.3</v>
      </c>
      <c r="BS16" s="525"/>
      <c r="BT16" s="525"/>
      <c r="BU16" s="525"/>
      <c r="BV16" s="525"/>
      <c r="BW16" s="525"/>
      <c r="BX16" s="525"/>
    </row>
    <row r="17" spans="1:76" x14ac:dyDescent="0.2">
      <c r="A17" s="530" t="s">
        <v>190</v>
      </c>
      <c r="B17" s="525">
        <v>270881</v>
      </c>
      <c r="C17" s="541">
        <v>17.399999999999999</v>
      </c>
      <c r="D17" s="541">
        <v>51.3</v>
      </c>
      <c r="E17" s="541">
        <v>31.3</v>
      </c>
      <c r="F17" s="541">
        <v>4.2</v>
      </c>
      <c r="G17" s="541">
        <v>44</v>
      </c>
      <c r="H17" s="541">
        <v>89.8</v>
      </c>
      <c r="I17" s="541">
        <v>5.3</v>
      </c>
      <c r="J17" s="541">
        <v>48.6</v>
      </c>
      <c r="K17" s="541">
        <v>91.3</v>
      </c>
      <c r="L17" s="541">
        <v>0.4</v>
      </c>
      <c r="M17" s="541">
        <v>8.5</v>
      </c>
      <c r="N17" s="541">
        <v>47.5</v>
      </c>
      <c r="O17" s="541">
        <v>43.3</v>
      </c>
      <c r="P17" s="541">
        <v>63.2</v>
      </c>
      <c r="Q17" s="541">
        <v>80.599999999999994</v>
      </c>
      <c r="R17" s="541">
        <v>25.7</v>
      </c>
      <c r="S17" s="541">
        <v>62.9</v>
      </c>
      <c r="T17" s="541">
        <v>83.5</v>
      </c>
      <c r="U17" s="542"/>
      <c r="V17" s="542"/>
      <c r="W17" s="542"/>
      <c r="X17" s="542"/>
      <c r="Y17" s="542"/>
      <c r="Z17" s="542"/>
      <c r="AA17" s="525">
        <v>261334</v>
      </c>
      <c r="AB17" s="541">
        <v>14.4</v>
      </c>
      <c r="AC17" s="541">
        <v>52.2</v>
      </c>
      <c r="AD17" s="541">
        <v>33.4</v>
      </c>
      <c r="AE17" s="541">
        <v>6.6</v>
      </c>
      <c r="AF17" s="541">
        <v>56</v>
      </c>
      <c r="AG17" s="541">
        <v>94.6</v>
      </c>
      <c r="AH17" s="541">
        <v>7.5</v>
      </c>
      <c r="AI17" s="541">
        <v>58.6</v>
      </c>
      <c r="AJ17" s="541">
        <v>95.4</v>
      </c>
      <c r="AK17" s="541">
        <v>0.8</v>
      </c>
      <c r="AL17" s="541">
        <v>16.3</v>
      </c>
      <c r="AM17" s="541">
        <v>61.3</v>
      </c>
      <c r="AN17" s="541">
        <v>54.2</v>
      </c>
      <c r="AO17" s="541">
        <v>75.3</v>
      </c>
      <c r="AP17" s="541">
        <v>89.3</v>
      </c>
      <c r="AQ17" s="541">
        <v>27</v>
      </c>
      <c r="AR17" s="541">
        <v>67.3</v>
      </c>
      <c r="AS17" s="541">
        <v>85.6</v>
      </c>
      <c r="AT17" s="542"/>
      <c r="AU17" s="542"/>
      <c r="AV17" s="542"/>
      <c r="AW17" s="542"/>
      <c r="AX17" s="542"/>
      <c r="AY17" s="542"/>
      <c r="AZ17" s="525">
        <v>532215</v>
      </c>
      <c r="BA17" s="541">
        <v>15.9</v>
      </c>
      <c r="BB17" s="541">
        <v>51.7</v>
      </c>
      <c r="BC17" s="541">
        <v>32.299999999999997</v>
      </c>
      <c r="BD17" s="541">
        <v>5.3</v>
      </c>
      <c r="BE17" s="541">
        <v>50</v>
      </c>
      <c r="BF17" s="541">
        <v>92.3</v>
      </c>
      <c r="BG17" s="541">
        <v>6.3</v>
      </c>
      <c r="BH17" s="541">
        <v>53.6</v>
      </c>
      <c r="BI17" s="541">
        <v>93.4</v>
      </c>
      <c r="BJ17" s="541">
        <v>0.5</v>
      </c>
      <c r="BK17" s="541">
        <v>12.4</v>
      </c>
      <c r="BL17" s="541">
        <v>54.5</v>
      </c>
      <c r="BM17" s="541">
        <v>48.2</v>
      </c>
      <c r="BN17" s="541">
        <v>69.2</v>
      </c>
      <c r="BO17" s="541">
        <v>85.1</v>
      </c>
      <c r="BP17" s="541">
        <v>26.3</v>
      </c>
      <c r="BQ17" s="541">
        <v>65.099999999999994</v>
      </c>
      <c r="BR17" s="541">
        <v>84.5</v>
      </c>
      <c r="BS17" s="525"/>
      <c r="BT17" s="525"/>
      <c r="BU17" s="525"/>
      <c r="BV17" s="525"/>
      <c r="BW17" s="525"/>
      <c r="BX17" s="525"/>
    </row>
    <row r="18" spans="1:76" x14ac:dyDescent="0.2">
      <c r="A18" s="545" t="s">
        <v>210</v>
      </c>
      <c r="B18" s="525">
        <v>244490</v>
      </c>
      <c r="C18" s="541">
        <v>16.2</v>
      </c>
      <c r="D18" s="541">
        <v>53.7</v>
      </c>
      <c r="E18" s="541">
        <v>30.1</v>
      </c>
      <c r="F18" s="541">
        <v>4.8</v>
      </c>
      <c r="G18" s="541">
        <v>44</v>
      </c>
      <c r="H18" s="541">
        <v>89.2</v>
      </c>
      <c r="I18" s="541">
        <v>6.1</v>
      </c>
      <c r="J18" s="541">
        <v>48.5</v>
      </c>
      <c r="K18" s="541">
        <v>90.8</v>
      </c>
      <c r="L18" s="541">
        <v>0.4</v>
      </c>
      <c r="M18" s="541">
        <v>8.4</v>
      </c>
      <c r="N18" s="541">
        <v>45.4</v>
      </c>
      <c r="O18" s="541">
        <v>48.8</v>
      </c>
      <c r="P18" s="541">
        <v>63.3</v>
      </c>
      <c r="Q18" s="541">
        <v>79.599999999999994</v>
      </c>
      <c r="R18" s="541">
        <v>28.7</v>
      </c>
      <c r="S18" s="541">
        <v>63</v>
      </c>
      <c r="T18" s="541">
        <v>82.1</v>
      </c>
      <c r="U18" s="542"/>
      <c r="V18" s="542"/>
      <c r="W18" s="542"/>
      <c r="X18" s="542"/>
      <c r="Y18" s="542"/>
      <c r="Z18" s="542"/>
      <c r="AA18" s="525">
        <v>238663</v>
      </c>
      <c r="AB18" s="541">
        <v>14.2</v>
      </c>
      <c r="AC18" s="541">
        <v>54.1</v>
      </c>
      <c r="AD18" s="541">
        <v>31.8</v>
      </c>
      <c r="AE18" s="541">
        <v>7.1</v>
      </c>
      <c r="AF18" s="541">
        <v>55.9</v>
      </c>
      <c r="AG18" s="541">
        <v>94.3</v>
      </c>
      <c r="AH18" s="541">
        <v>8</v>
      </c>
      <c r="AI18" s="541">
        <v>58.5</v>
      </c>
      <c r="AJ18" s="541">
        <v>95.1</v>
      </c>
      <c r="AK18" s="541">
        <v>0.8</v>
      </c>
      <c r="AL18" s="541">
        <v>16.2</v>
      </c>
      <c r="AM18" s="541">
        <v>59.5</v>
      </c>
      <c r="AN18" s="541">
        <v>57.5</v>
      </c>
      <c r="AO18" s="541">
        <v>75.3</v>
      </c>
      <c r="AP18" s="541">
        <v>88.8</v>
      </c>
      <c r="AQ18" s="541">
        <v>28.8</v>
      </c>
      <c r="AR18" s="541">
        <v>67.2</v>
      </c>
      <c r="AS18" s="541">
        <v>84.4</v>
      </c>
      <c r="AT18" s="542"/>
      <c r="AU18" s="542"/>
      <c r="AV18" s="542"/>
      <c r="AW18" s="542"/>
      <c r="AX18" s="542"/>
      <c r="AY18" s="542"/>
      <c r="AZ18" s="525">
        <v>483153</v>
      </c>
      <c r="BA18" s="541">
        <v>15.2</v>
      </c>
      <c r="BB18" s="541">
        <v>53.9</v>
      </c>
      <c r="BC18" s="541">
        <v>30.9</v>
      </c>
      <c r="BD18" s="541">
        <v>5.9</v>
      </c>
      <c r="BE18" s="541">
        <v>49.9</v>
      </c>
      <c r="BF18" s="541">
        <v>91.8</v>
      </c>
      <c r="BG18" s="541">
        <v>7</v>
      </c>
      <c r="BH18" s="541">
        <v>53.5</v>
      </c>
      <c r="BI18" s="541">
        <v>93</v>
      </c>
      <c r="BJ18" s="541">
        <v>0.6</v>
      </c>
      <c r="BK18" s="541">
        <v>12.3</v>
      </c>
      <c r="BL18" s="541">
        <v>52.6</v>
      </c>
      <c r="BM18" s="541">
        <v>52.8</v>
      </c>
      <c r="BN18" s="541">
        <v>69.2</v>
      </c>
      <c r="BO18" s="541">
        <v>84.3</v>
      </c>
      <c r="BP18" s="541">
        <v>28.7</v>
      </c>
      <c r="BQ18" s="541">
        <v>65</v>
      </c>
      <c r="BR18" s="541">
        <v>83.3</v>
      </c>
      <c r="BS18" s="525"/>
      <c r="BT18" s="525"/>
      <c r="BU18" s="525"/>
      <c r="BV18" s="525"/>
      <c r="BW18" s="525"/>
      <c r="BX18" s="525"/>
    </row>
    <row r="19" spans="1:76" x14ac:dyDescent="0.2">
      <c r="A19" s="546" t="s">
        <v>208</v>
      </c>
      <c r="B19" s="525">
        <v>10385</v>
      </c>
      <c r="C19" s="541" t="s">
        <v>425</v>
      </c>
      <c r="D19" s="541">
        <v>11.3</v>
      </c>
      <c r="E19" s="541">
        <v>88.7</v>
      </c>
      <c r="F19" s="541" t="s">
        <v>425</v>
      </c>
      <c r="G19" s="541">
        <v>80.8</v>
      </c>
      <c r="H19" s="541">
        <v>95.9</v>
      </c>
      <c r="I19" s="541" t="s">
        <v>425</v>
      </c>
      <c r="J19" s="541">
        <v>82.4</v>
      </c>
      <c r="K19" s="541">
        <v>96.2</v>
      </c>
      <c r="L19" s="541" t="s">
        <v>425</v>
      </c>
      <c r="M19" s="541">
        <v>37.1</v>
      </c>
      <c r="N19" s="541">
        <v>68.599999999999994</v>
      </c>
      <c r="O19" s="541" t="s">
        <v>425</v>
      </c>
      <c r="P19" s="541">
        <v>84</v>
      </c>
      <c r="Q19" s="541">
        <v>90.1</v>
      </c>
      <c r="R19" s="541" t="s">
        <v>425</v>
      </c>
      <c r="S19" s="541">
        <v>84.6</v>
      </c>
      <c r="T19" s="541">
        <v>96</v>
      </c>
      <c r="U19" s="542"/>
      <c r="V19" s="542"/>
      <c r="W19" s="542"/>
      <c r="X19" s="542"/>
      <c r="Y19" s="542"/>
      <c r="Z19" s="542"/>
      <c r="AA19" s="525">
        <v>10495</v>
      </c>
      <c r="AB19" s="541" t="s">
        <v>425</v>
      </c>
      <c r="AC19" s="541">
        <v>11.2</v>
      </c>
      <c r="AD19" s="541">
        <v>88.8</v>
      </c>
      <c r="AE19" s="541" t="s">
        <v>425</v>
      </c>
      <c r="AF19" s="541">
        <v>91.1</v>
      </c>
      <c r="AG19" s="541">
        <v>98.3</v>
      </c>
      <c r="AH19" s="541" t="s">
        <v>425</v>
      </c>
      <c r="AI19" s="541">
        <v>91.7</v>
      </c>
      <c r="AJ19" s="541">
        <v>98.5</v>
      </c>
      <c r="AK19" s="541" t="s">
        <v>425</v>
      </c>
      <c r="AL19" s="541">
        <v>56.5</v>
      </c>
      <c r="AM19" s="541">
        <v>79.400000000000006</v>
      </c>
      <c r="AN19" s="541" t="s">
        <v>425</v>
      </c>
      <c r="AO19" s="541">
        <v>91.3</v>
      </c>
      <c r="AP19" s="541">
        <v>95.1</v>
      </c>
      <c r="AQ19" s="541" t="s">
        <v>425</v>
      </c>
      <c r="AR19" s="541">
        <v>90.4</v>
      </c>
      <c r="AS19" s="541">
        <v>96.3</v>
      </c>
      <c r="AT19" s="542"/>
      <c r="AU19" s="542"/>
      <c r="AV19" s="542"/>
      <c r="AW19" s="542"/>
      <c r="AX19" s="542"/>
      <c r="AY19" s="542"/>
      <c r="AZ19" s="525">
        <v>20880</v>
      </c>
      <c r="BA19" s="541" t="s">
        <v>425</v>
      </c>
      <c r="BB19" s="541">
        <v>11.2</v>
      </c>
      <c r="BC19" s="541">
        <v>88.8</v>
      </c>
      <c r="BD19" s="541" t="s">
        <v>425</v>
      </c>
      <c r="BE19" s="541">
        <v>86</v>
      </c>
      <c r="BF19" s="541">
        <v>97.1</v>
      </c>
      <c r="BG19" s="541" t="s">
        <v>425</v>
      </c>
      <c r="BH19" s="541">
        <v>87</v>
      </c>
      <c r="BI19" s="541">
        <v>97.4</v>
      </c>
      <c r="BJ19" s="541">
        <v>0</v>
      </c>
      <c r="BK19" s="541">
        <v>46.8</v>
      </c>
      <c r="BL19" s="541">
        <v>74.099999999999994</v>
      </c>
      <c r="BM19" s="541" t="s">
        <v>425</v>
      </c>
      <c r="BN19" s="541">
        <v>87.6</v>
      </c>
      <c r="BO19" s="541">
        <v>92.6</v>
      </c>
      <c r="BP19" s="541" t="s">
        <v>425</v>
      </c>
      <c r="BQ19" s="541">
        <v>87.5</v>
      </c>
      <c r="BR19" s="541">
        <v>96.1</v>
      </c>
      <c r="BS19" s="525"/>
      <c r="BT19" s="525"/>
      <c r="BU19" s="525"/>
      <c r="BV19" s="525"/>
      <c r="BW19" s="525"/>
      <c r="BX19" s="525"/>
    </row>
    <row r="20" spans="1:76" x14ac:dyDescent="0.2">
      <c r="A20" s="546" t="s">
        <v>209</v>
      </c>
      <c r="B20" s="525">
        <v>9527</v>
      </c>
      <c r="C20" s="541">
        <v>18.5</v>
      </c>
      <c r="D20" s="541">
        <v>61.2</v>
      </c>
      <c r="E20" s="541">
        <v>20.2</v>
      </c>
      <c r="F20" s="541">
        <v>4</v>
      </c>
      <c r="G20" s="541">
        <v>43.1</v>
      </c>
      <c r="H20" s="541">
        <v>87.3</v>
      </c>
      <c r="I20" s="541">
        <v>5.0999999999999996</v>
      </c>
      <c r="J20" s="541">
        <v>48</v>
      </c>
      <c r="K20" s="541">
        <v>89.5</v>
      </c>
      <c r="L20" s="541">
        <v>0.3</v>
      </c>
      <c r="M20" s="541">
        <v>6</v>
      </c>
      <c r="N20" s="541">
        <v>30.4</v>
      </c>
      <c r="O20" s="541">
        <v>45.8</v>
      </c>
      <c r="P20" s="541">
        <v>63.7</v>
      </c>
      <c r="Q20" s="541">
        <v>77.7</v>
      </c>
      <c r="R20" s="541">
        <v>26.3</v>
      </c>
      <c r="S20" s="541">
        <v>61.8</v>
      </c>
      <c r="T20" s="541">
        <v>77.900000000000006</v>
      </c>
      <c r="U20" s="542"/>
      <c r="V20" s="542"/>
      <c r="W20" s="542"/>
      <c r="X20" s="542"/>
      <c r="Y20" s="542"/>
      <c r="Z20" s="542"/>
      <c r="AA20" s="525">
        <v>9803</v>
      </c>
      <c r="AB20" s="541">
        <v>16.600000000000001</v>
      </c>
      <c r="AC20" s="541">
        <v>61.7</v>
      </c>
      <c r="AD20" s="541">
        <v>21.7</v>
      </c>
      <c r="AE20" s="541">
        <v>5</v>
      </c>
      <c r="AF20" s="541">
        <v>53.8</v>
      </c>
      <c r="AG20" s="541">
        <v>91.8</v>
      </c>
      <c r="AH20" s="541">
        <v>5.7</v>
      </c>
      <c r="AI20" s="541">
        <v>56.8</v>
      </c>
      <c r="AJ20" s="541">
        <v>92.9</v>
      </c>
      <c r="AK20" s="541">
        <v>0.4</v>
      </c>
      <c r="AL20" s="541">
        <v>11.3</v>
      </c>
      <c r="AM20" s="541">
        <v>44.7</v>
      </c>
      <c r="AN20" s="541">
        <v>56.9</v>
      </c>
      <c r="AO20" s="541">
        <v>74.099999999999994</v>
      </c>
      <c r="AP20" s="541">
        <v>83.8</v>
      </c>
      <c r="AQ20" s="541">
        <v>26.1</v>
      </c>
      <c r="AR20" s="541">
        <v>66.8</v>
      </c>
      <c r="AS20" s="541">
        <v>81.5</v>
      </c>
      <c r="AT20" s="542"/>
      <c r="AU20" s="542"/>
      <c r="AV20" s="542"/>
      <c r="AW20" s="542"/>
      <c r="AX20" s="542"/>
      <c r="AY20" s="542"/>
      <c r="AZ20" s="525">
        <v>19330</v>
      </c>
      <c r="BA20" s="541">
        <v>17.5</v>
      </c>
      <c r="BB20" s="541">
        <v>61.5</v>
      </c>
      <c r="BC20" s="541">
        <v>21</v>
      </c>
      <c r="BD20" s="541">
        <v>4.5</v>
      </c>
      <c r="BE20" s="541">
        <v>48.5</v>
      </c>
      <c r="BF20" s="541">
        <v>89.6</v>
      </c>
      <c r="BG20" s="541">
        <v>5.4</v>
      </c>
      <c r="BH20" s="541">
        <v>52.5</v>
      </c>
      <c r="BI20" s="541">
        <v>91.2</v>
      </c>
      <c r="BJ20" s="541">
        <v>0.4</v>
      </c>
      <c r="BK20" s="541">
        <v>8.6999999999999993</v>
      </c>
      <c r="BL20" s="541">
        <v>37.9</v>
      </c>
      <c r="BM20" s="541">
        <v>51.1</v>
      </c>
      <c r="BN20" s="541">
        <v>69</v>
      </c>
      <c r="BO20" s="541">
        <v>80.900000000000006</v>
      </c>
      <c r="BP20" s="541">
        <v>26.2</v>
      </c>
      <c r="BQ20" s="541">
        <v>64.400000000000006</v>
      </c>
      <c r="BR20" s="541">
        <v>79.8</v>
      </c>
      <c r="BS20" s="525"/>
      <c r="BT20" s="525"/>
      <c r="BU20" s="525"/>
      <c r="BV20" s="525"/>
      <c r="BW20" s="525"/>
      <c r="BX20" s="525"/>
    </row>
    <row r="21" spans="1:76" x14ac:dyDescent="0.2">
      <c r="A21" s="527" t="s">
        <v>94</v>
      </c>
      <c r="B21" s="525">
        <v>264402</v>
      </c>
      <c r="C21" s="541">
        <v>15.7</v>
      </c>
      <c r="D21" s="541">
        <v>52.3</v>
      </c>
      <c r="E21" s="541">
        <v>32.1</v>
      </c>
      <c r="F21" s="541">
        <v>4.8</v>
      </c>
      <c r="G21" s="541">
        <v>44.2</v>
      </c>
      <c r="H21" s="541">
        <v>89.9</v>
      </c>
      <c r="I21" s="541">
        <v>6.1</v>
      </c>
      <c r="J21" s="541">
        <v>48.8</v>
      </c>
      <c r="K21" s="541">
        <v>91.3</v>
      </c>
      <c r="L21" s="541">
        <v>0.4</v>
      </c>
      <c r="M21" s="541">
        <v>8.6</v>
      </c>
      <c r="N21" s="541">
        <v>47.6</v>
      </c>
      <c r="O21" s="541">
        <v>48.7</v>
      </c>
      <c r="P21" s="541">
        <v>63.5</v>
      </c>
      <c r="Q21" s="541">
        <v>80.7</v>
      </c>
      <c r="R21" s="541">
        <v>28.6</v>
      </c>
      <c r="S21" s="541">
        <v>63.1</v>
      </c>
      <c r="T21" s="541">
        <v>83.5</v>
      </c>
      <c r="U21" s="542"/>
      <c r="V21" s="542"/>
      <c r="W21" s="542"/>
      <c r="X21" s="542"/>
      <c r="Y21" s="542"/>
      <c r="Z21" s="542"/>
      <c r="AA21" s="525">
        <v>258961</v>
      </c>
      <c r="AB21" s="541">
        <v>13.7</v>
      </c>
      <c r="AC21" s="541">
        <v>52.6</v>
      </c>
      <c r="AD21" s="541">
        <v>33.700000000000003</v>
      </c>
      <c r="AE21" s="541">
        <v>7</v>
      </c>
      <c r="AF21" s="541">
        <v>56.1</v>
      </c>
      <c r="AG21" s="541">
        <v>94.7</v>
      </c>
      <c r="AH21" s="541">
        <v>7.9</v>
      </c>
      <c r="AI21" s="541">
        <v>58.7</v>
      </c>
      <c r="AJ21" s="541">
        <v>95.4</v>
      </c>
      <c r="AK21" s="541">
        <v>0.8</v>
      </c>
      <c r="AL21" s="541">
        <v>16.3</v>
      </c>
      <c r="AM21" s="541">
        <v>61.3</v>
      </c>
      <c r="AN21" s="541">
        <v>57.5</v>
      </c>
      <c r="AO21" s="541">
        <v>75.400000000000006</v>
      </c>
      <c r="AP21" s="541">
        <v>89.3</v>
      </c>
      <c r="AQ21" s="541">
        <v>28.6</v>
      </c>
      <c r="AR21" s="541">
        <v>67.400000000000006</v>
      </c>
      <c r="AS21" s="541">
        <v>85.6</v>
      </c>
      <c r="AT21" s="542"/>
      <c r="AU21" s="542"/>
      <c r="AV21" s="542"/>
      <c r="AW21" s="542"/>
      <c r="AX21" s="542"/>
      <c r="AY21" s="542"/>
      <c r="AZ21" s="525">
        <v>523363</v>
      </c>
      <c r="BA21" s="541">
        <v>14.7</v>
      </c>
      <c r="BB21" s="541">
        <v>52.4</v>
      </c>
      <c r="BC21" s="541">
        <v>32.9</v>
      </c>
      <c r="BD21" s="541">
        <v>5.8</v>
      </c>
      <c r="BE21" s="541">
        <v>50.1</v>
      </c>
      <c r="BF21" s="541">
        <v>92.3</v>
      </c>
      <c r="BG21" s="541">
        <v>6.9</v>
      </c>
      <c r="BH21" s="541">
        <v>53.7</v>
      </c>
      <c r="BI21" s="541">
        <v>93.4</v>
      </c>
      <c r="BJ21" s="541">
        <v>0.6</v>
      </c>
      <c r="BK21" s="541">
        <v>12.4</v>
      </c>
      <c r="BL21" s="541">
        <v>54.5</v>
      </c>
      <c r="BM21" s="541">
        <v>52.7</v>
      </c>
      <c r="BN21" s="541">
        <v>69.400000000000006</v>
      </c>
      <c r="BO21" s="541">
        <v>85.1</v>
      </c>
      <c r="BP21" s="541">
        <v>28.6</v>
      </c>
      <c r="BQ21" s="541">
        <v>65.2</v>
      </c>
      <c r="BR21" s="541">
        <v>84.6</v>
      </c>
      <c r="BS21" s="525"/>
      <c r="BT21" s="525"/>
      <c r="BU21" s="525"/>
      <c r="BV21" s="525"/>
      <c r="BW21" s="525"/>
      <c r="BX21" s="525"/>
    </row>
    <row r="22" spans="1:76" x14ac:dyDescent="0.2">
      <c r="A22" s="427"/>
      <c r="C22" s="260"/>
      <c r="D22" s="260"/>
      <c r="E22" s="260"/>
      <c r="F22" s="260"/>
      <c r="G22" s="260"/>
      <c r="H22" s="260"/>
      <c r="I22" s="260"/>
      <c r="J22" s="260"/>
      <c r="K22" s="260"/>
      <c r="L22" s="260"/>
      <c r="M22" s="260"/>
      <c r="N22" s="260"/>
      <c r="O22" s="260"/>
      <c r="P22" s="260"/>
      <c r="Q22" s="260"/>
      <c r="R22" s="260"/>
      <c r="S22" s="260"/>
      <c r="T22" s="260"/>
      <c r="U22" s="238"/>
      <c r="V22" s="238"/>
      <c r="W22" s="238"/>
      <c r="X22" s="238"/>
      <c r="Y22" s="238"/>
      <c r="Z22" s="238"/>
      <c r="AB22" s="260"/>
      <c r="AC22" s="260"/>
      <c r="AD22" s="260"/>
      <c r="AE22" s="260"/>
      <c r="AF22" s="260"/>
      <c r="AG22" s="260"/>
      <c r="AH22" s="260"/>
      <c r="AI22" s="260"/>
      <c r="AJ22" s="260"/>
      <c r="AK22" s="260"/>
      <c r="AL22" s="260"/>
      <c r="AM22" s="260"/>
      <c r="AN22" s="260"/>
      <c r="AO22" s="260"/>
      <c r="AP22" s="260"/>
      <c r="AQ22" s="260"/>
      <c r="AR22" s="260"/>
      <c r="AS22" s="260"/>
      <c r="AT22" s="238"/>
      <c r="AU22" s="238"/>
      <c r="AV22" s="238"/>
      <c r="AW22" s="238"/>
      <c r="AX22" s="238"/>
      <c r="AY22" s="238"/>
      <c r="BA22" s="260"/>
      <c r="BB22" s="260"/>
      <c r="BC22" s="260"/>
      <c r="BD22" s="260"/>
      <c r="BE22" s="260"/>
      <c r="BF22" s="260"/>
      <c r="BG22" s="260"/>
      <c r="BH22" s="260"/>
      <c r="BI22" s="260"/>
      <c r="BJ22" s="260"/>
      <c r="BK22" s="260"/>
      <c r="BL22" s="260"/>
      <c r="BM22" s="260"/>
      <c r="BN22" s="260"/>
      <c r="BO22" s="260"/>
      <c r="BP22" s="260"/>
      <c r="BQ22" s="260"/>
      <c r="BR22" s="260"/>
    </row>
    <row r="23" spans="1:76" x14ac:dyDescent="0.2">
      <c r="A23" s="427"/>
      <c r="C23" s="260"/>
      <c r="D23" s="260"/>
      <c r="E23" s="260"/>
      <c r="F23" s="260"/>
      <c r="G23" s="260"/>
      <c r="H23" s="260"/>
      <c r="I23" s="260"/>
      <c r="J23" s="260"/>
      <c r="K23" s="260"/>
      <c r="L23" s="260"/>
      <c r="M23" s="260"/>
      <c r="N23" s="260"/>
      <c r="O23" s="260"/>
      <c r="P23" s="260"/>
      <c r="Q23" s="260"/>
      <c r="R23" s="260"/>
      <c r="S23" s="260"/>
      <c r="T23" s="260"/>
      <c r="U23" s="238"/>
      <c r="V23" s="238"/>
      <c r="W23" s="238"/>
      <c r="X23" s="238"/>
      <c r="Y23" s="238"/>
      <c r="Z23" s="238"/>
      <c r="AB23" s="260"/>
      <c r="AC23" s="260"/>
      <c r="AD23" s="260"/>
      <c r="AE23" s="260"/>
      <c r="AF23" s="260"/>
      <c r="AG23" s="260"/>
      <c r="AH23" s="260"/>
      <c r="AI23" s="260"/>
      <c r="AJ23" s="260"/>
      <c r="AK23" s="260"/>
      <c r="AL23" s="260"/>
      <c r="AM23" s="260"/>
      <c r="AN23" s="260"/>
      <c r="AO23" s="260"/>
      <c r="AP23" s="260"/>
      <c r="AQ23" s="260"/>
      <c r="AR23" s="260"/>
      <c r="AS23" s="260"/>
      <c r="AT23" s="238"/>
      <c r="AU23" s="238"/>
      <c r="AV23" s="238"/>
      <c r="AW23" s="238"/>
      <c r="AX23" s="238"/>
      <c r="AY23" s="238"/>
      <c r="BA23" s="260"/>
      <c r="BB23" s="260"/>
      <c r="BC23" s="260"/>
      <c r="BD23" s="260"/>
      <c r="BE23" s="260"/>
      <c r="BF23" s="260"/>
      <c r="BG23" s="260"/>
      <c r="BH23" s="260"/>
      <c r="BI23" s="260"/>
      <c r="BJ23" s="260"/>
      <c r="BK23" s="260"/>
      <c r="BL23" s="260"/>
      <c r="BM23" s="260"/>
      <c r="BN23" s="260"/>
      <c r="BO23" s="260"/>
      <c r="BP23" s="260"/>
      <c r="BQ23" s="260"/>
      <c r="BR23" s="260"/>
    </row>
    <row r="24" spans="1:76" x14ac:dyDescent="0.2">
      <c r="A24" s="427"/>
      <c r="B24" s="525"/>
      <c r="C24" s="540" t="s">
        <v>358</v>
      </c>
      <c r="D24" s="260"/>
      <c r="E24" s="260"/>
      <c r="F24" s="260"/>
      <c r="G24" s="260"/>
      <c r="H24" s="260"/>
      <c r="I24" s="260"/>
      <c r="J24" s="260"/>
      <c r="K24" s="260"/>
      <c r="L24" s="260"/>
      <c r="M24" s="260"/>
      <c r="N24" s="260"/>
      <c r="O24" s="260"/>
      <c r="P24" s="260"/>
      <c r="Q24" s="260"/>
      <c r="R24" s="260"/>
      <c r="S24" s="260"/>
      <c r="T24" s="260"/>
      <c r="U24" s="238"/>
      <c r="V24" s="238"/>
      <c r="W24" s="238"/>
      <c r="X24" s="238"/>
      <c r="Y24" s="238"/>
      <c r="Z24" s="238"/>
      <c r="AB24" s="260"/>
      <c r="AC24" s="260"/>
      <c r="AD24" s="260"/>
      <c r="AE24" s="260"/>
      <c r="AF24" s="260"/>
      <c r="AG24" s="260"/>
      <c r="AH24" s="260"/>
      <c r="AI24" s="260"/>
      <c r="AJ24" s="260"/>
      <c r="AK24" s="260"/>
      <c r="AL24" s="260"/>
      <c r="AM24" s="260"/>
      <c r="AN24" s="260"/>
      <c r="AO24" s="260"/>
      <c r="AP24" s="260"/>
      <c r="AQ24" s="260"/>
      <c r="AR24" s="260"/>
      <c r="AS24" s="260"/>
      <c r="AT24" s="238"/>
      <c r="AU24" s="238"/>
      <c r="AV24" s="238"/>
      <c r="AW24" s="238"/>
      <c r="AX24" s="238"/>
      <c r="AY24" s="238"/>
      <c r="BA24" s="260"/>
      <c r="BB24" s="260"/>
      <c r="BC24" s="260"/>
      <c r="BD24" s="260"/>
      <c r="BE24" s="260"/>
      <c r="BF24" s="260"/>
      <c r="BG24" s="260"/>
      <c r="BH24" s="260"/>
      <c r="BI24" s="260"/>
      <c r="BJ24" s="260"/>
      <c r="BK24" s="260"/>
      <c r="BL24" s="260"/>
      <c r="BM24" s="260"/>
      <c r="BN24" s="260"/>
      <c r="BO24" s="260"/>
      <c r="BP24" s="260"/>
      <c r="BQ24" s="260"/>
      <c r="BR24" s="260"/>
    </row>
    <row r="25" spans="1:76" x14ac:dyDescent="0.2">
      <c r="A25" s="427"/>
      <c r="C25" s="260"/>
      <c r="D25" s="260"/>
      <c r="E25" s="260"/>
      <c r="F25" s="260"/>
      <c r="G25" s="260"/>
      <c r="H25" s="260"/>
      <c r="I25" s="260"/>
      <c r="J25" s="260"/>
      <c r="K25" s="260"/>
      <c r="L25" s="260"/>
      <c r="M25" s="260"/>
      <c r="N25" s="260"/>
      <c r="O25" s="260"/>
      <c r="P25" s="260"/>
      <c r="Q25" s="260"/>
      <c r="R25" s="260"/>
      <c r="S25" s="260"/>
      <c r="T25" s="260"/>
      <c r="U25" s="238"/>
      <c r="V25" s="238"/>
      <c r="W25" s="238"/>
      <c r="X25" s="238"/>
      <c r="Y25" s="238"/>
      <c r="Z25" s="238"/>
      <c r="AB25" s="260"/>
      <c r="AC25" s="260"/>
      <c r="AD25" s="260"/>
      <c r="AE25" s="260"/>
      <c r="AF25" s="260"/>
      <c r="AG25" s="260"/>
      <c r="AH25" s="260"/>
      <c r="AI25" s="260"/>
      <c r="AJ25" s="260"/>
      <c r="AK25" s="260"/>
      <c r="AL25" s="260"/>
      <c r="AM25" s="260"/>
      <c r="AN25" s="260"/>
      <c r="AO25" s="260"/>
      <c r="AP25" s="260"/>
      <c r="AQ25" s="260"/>
      <c r="AR25" s="260"/>
      <c r="AS25" s="260"/>
      <c r="AT25" s="238"/>
      <c r="AU25" s="238"/>
      <c r="AV25" s="238"/>
      <c r="AW25" s="238"/>
      <c r="AX25" s="238"/>
      <c r="AY25" s="238"/>
      <c r="BA25" s="260"/>
      <c r="BB25" s="260"/>
      <c r="BC25" s="260"/>
      <c r="BD25" s="260"/>
      <c r="BE25" s="260"/>
      <c r="BF25" s="260"/>
      <c r="BG25" s="260"/>
      <c r="BH25" s="260"/>
      <c r="BI25" s="260"/>
      <c r="BJ25" s="260"/>
      <c r="BK25" s="260"/>
      <c r="BL25" s="260"/>
      <c r="BM25" s="260"/>
      <c r="BN25" s="260"/>
      <c r="BO25" s="260"/>
      <c r="BP25" s="260"/>
      <c r="BQ25" s="260"/>
      <c r="BR25" s="260"/>
    </row>
    <row r="26" spans="1:76" x14ac:dyDescent="0.2">
      <c r="A26" s="427"/>
      <c r="C26" s="260"/>
      <c r="D26" s="260"/>
      <c r="E26" s="260"/>
      <c r="F26" s="260"/>
      <c r="G26" s="260"/>
      <c r="H26" s="260"/>
      <c r="I26" s="260"/>
      <c r="J26" s="260"/>
      <c r="K26" s="260"/>
      <c r="L26" s="260"/>
      <c r="M26" s="260"/>
      <c r="N26" s="260"/>
      <c r="O26" s="260"/>
      <c r="P26" s="260"/>
      <c r="Q26" s="260"/>
      <c r="R26" s="260"/>
      <c r="S26" s="260"/>
      <c r="T26" s="260"/>
      <c r="U26" s="238"/>
      <c r="V26" s="238"/>
      <c r="W26" s="238"/>
      <c r="X26" s="238"/>
      <c r="Y26" s="238"/>
      <c r="Z26" s="238"/>
      <c r="AB26" s="260"/>
      <c r="AC26" s="260"/>
      <c r="AD26" s="260"/>
      <c r="AE26" s="260"/>
      <c r="AF26" s="260"/>
      <c r="AG26" s="260"/>
      <c r="AH26" s="260"/>
      <c r="AI26" s="260"/>
      <c r="AJ26" s="260"/>
      <c r="AK26" s="260"/>
      <c r="AL26" s="260"/>
      <c r="AM26" s="260"/>
      <c r="AN26" s="260"/>
      <c r="AO26" s="260"/>
      <c r="AP26" s="260"/>
      <c r="AQ26" s="260"/>
      <c r="AR26" s="260"/>
      <c r="AS26" s="260"/>
      <c r="AT26" s="238"/>
      <c r="AU26" s="238"/>
      <c r="AV26" s="238"/>
      <c r="AW26" s="238"/>
      <c r="AX26" s="238"/>
      <c r="AY26" s="238"/>
      <c r="BA26" s="260"/>
      <c r="BB26" s="260"/>
      <c r="BC26" s="260"/>
      <c r="BD26" s="260"/>
      <c r="BE26" s="260"/>
      <c r="BF26" s="260"/>
      <c r="BG26" s="260"/>
      <c r="BH26" s="260"/>
      <c r="BI26" s="260"/>
      <c r="BJ26" s="260"/>
      <c r="BK26" s="260"/>
      <c r="BL26" s="260"/>
      <c r="BM26" s="260"/>
      <c r="BN26" s="260"/>
      <c r="BO26" s="260"/>
      <c r="BP26" s="260"/>
      <c r="BQ26" s="260"/>
      <c r="BR26" s="260"/>
    </row>
    <row r="27" spans="1:76" x14ac:dyDescent="0.2">
      <c r="A27" s="427"/>
      <c r="C27" s="260"/>
      <c r="D27" s="260"/>
      <c r="E27" s="260"/>
      <c r="F27" s="260"/>
      <c r="G27" s="260"/>
      <c r="H27" s="260"/>
      <c r="I27" s="260"/>
      <c r="J27" s="260"/>
      <c r="K27" s="260"/>
      <c r="L27" s="260"/>
      <c r="M27" s="260"/>
      <c r="N27" s="260"/>
      <c r="O27" s="260"/>
      <c r="P27" s="260"/>
      <c r="Q27" s="260"/>
      <c r="R27" s="260"/>
      <c r="S27" s="260"/>
      <c r="T27" s="260"/>
      <c r="U27" s="238"/>
      <c r="V27" s="238"/>
      <c r="W27" s="238"/>
      <c r="X27" s="238"/>
      <c r="Y27" s="238"/>
      <c r="Z27" s="238"/>
      <c r="AB27" s="260"/>
      <c r="AC27" s="260"/>
      <c r="AD27" s="260"/>
      <c r="AE27" s="260"/>
      <c r="AF27" s="260"/>
      <c r="AG27" s="260"/>
      <c r="AH27" s="260"/>
      <c r="AI27" s="260"/>
      <c r="AJ27" s="260"/>
      <c r="AK27" s="260"/>
      <c r="AL27" s="260"/>
      <c r="AM27" s="260"/>
      <c r="AN27" s="260"/>
      <c r="AO27" s="260"/>
      <c r="AP27" s="260"/>
      <c r="AQ27" s="260"/>
      <c r="AR27" s="260"/>
      <c r="AS27" s="260"/>
      <c r="AT27" s="238"/>
      <c r="AU27" s="238"/>
      <c r="AV27" s="238"/>
      <c r="AW27" s="238"/>
      <c r="AX27" s="238"/>
      <c r="AY27" s="238"/>
      <c r="BA27" s="260"/>
      <c r="BB27" s="260"/>
      <c r="BC27" s="260"/>
      <c r="BD27" s="260"/>
      <c r="BE27" s="260"/>
      <c r="BF27" s="260"/>
      <c r="BG27" s="260"/>
      <c r="BH27" s="260"/>
      <c r="BI27" s="260"/>
      <c r="BJ27" s="260"/>
      <c r="BK27" s="260"/>
      <c r="BL27" s="260"/>
      <c r="BM27" s="260"/>
      <c r="BN27" s="260"/>
      <c r="BO27" s="260"/>
      <c r="BP27" s="260"/>
      <c r="BQ27" s="260"/>
      <c r="BR27" s="260"/>
    </row>
    <row r="28" spans="1:76" s="539" customFormat="1" x14ac:dyDescent="0.2">
      <c r="A28" s="538"/>
    </row>
    <row r="29" spans="1:76" x14ac:dyDescent="0.2">
      <c r="B29" s="147"/>
      <c r="C29" s="537"/>
      <c r="AB29" s="537"/>
      <c r="BA29" s="537"/>
    </row>
    <row r="32" spans="1:76" x14ac:dyDescent="0.2">
      <c r="B32" s="147"/>
    </row>
    <row r="33" spans="1:77" ht="15" x14ac:dyDescent="0.25">
      <c r="B33" s="147"/>
      <c r="C33" s="429"/>
      <c r="D33" s="429"/>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29"/>
      <c r="AY33" s="429"/>
      <c r="AZ33" s="429"/>
      <c r="BA33" s="429"/>
      <c r="BB33" s="429"/>
      <c r="BC33" s="429"/>
      <c r="BD33" s="429"/>
      <c r="BE33" s="429"/>
      <c r="BF33" s="429"/>
      <c r="BG33" s="429"/>
      <c r="BH33" s="429"/>
      <c r="BI33" s="429"/>
      <c r="BJ33" s="429"/>
      <c r="BK33" s="429"/>
      <c r="BL33" s="429"/>
      <c r="BM33" s="429"/>
      <c r="BN33" s="429"/>
      <c r="BO33" s="429"/>
      <c r="BP33" s="429"/>
      <c r="BQ33" s="429"/>
      <c r="BR33" s="429"/>
      <c r="BS33" s="429"/>
      <c r="BT33" s="429"/>
      <c r="BU33" s="429"/>
      <c r="BV33" s="429"/>
      <c r="BW33" s="429"/>
      <c r="BX33" s="429"/>
      <c r="BY33" s="429"/>
    </row>
    <row r="34" spans="1:77" ht="15" x14ac:dyDescent="0.25">
      <c r="B34" s="147"/>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29"/>
      <c r="AY34" s="429"/>
      <c r="AZ34" s="429"/>
      <c r="BA34" s="429"/>
      <c r="BB34" s="429"/>
      <c r="BC34" s="429"/>
      <c r="BD34" s="429"/>
      <c r="BE34" s="429"/>
      <c r="BF34" s="429"/>
      <c r="BG34" s="429"/>
      <c r="BH34" s="429"/>
      <c r="BI34" s="429"/>
      <c r="BJ34" s="429"/>
      <c r="BK34" s="429"/>
      <c r="BL34" s="429"/>
      <c r="BM34" s="429"/>
      <c r="BN34" s="429"/>
      <c r="BO34" s="429"/>
      <c r="BP34" s="429"/>
      <c r="BQ34" s="429"/>
      <c r="BR34" s="429"/>
      <c r="BS34" s="429"/>
      <c r="BT34" s="429"/>
      <c r="BU34" s="429"/>
      <c r="BV34" s="429"/>
      <c r="BW34" s="429"/>
      <c r="BX34" s="429"/>
      <c r="BY34" s="429"/>
    </row>
    <row r="35" spans="1:77" x14ac:dyDescent="0.2">
      <c r="A35" s="427"/>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row>
    <row r="36" spans="1:77" x14ac:dyDescent="0.2">
      <c r="A36" s="411"/>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row>
    <row r="37" spans="1:77" x14ac:dyDescent="0.2">
      <c r="A37" s="147"/>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row>
    <row r="38" spans="1:77" x14ac:dyDescent="0.2">
      <c r="A38" s="116"/>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row>
    <row r="39" spans="1:77" x14ac:dyDescent="0.2">
      <c r="A39" s="116"/>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row>
    <row r="40" spans="1:77" x14ac:dyDescent="0.2">
      <c r="A40" s="149"/>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row>
    <row r="41" spans="1:77" x14ac:dyDescent="0.2">
      <c r="A41" s="427"/>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row>
    <row r="42" spans="1:77" x14ac:dyDescent="0.2">
      <c r="A42" s="427"/>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row>
    <row r="43" spans="1:77" x14ac:dyDescent="0.2">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3"/>
      <c r="BH43" s="173"/>
      <c r="BI43" s="173"/>
      <c r="BJ43" s="173"/>
      <c r="BK43" s="173"/>
      <c r="BL43" s="173"/>
      <c r="BM43" s="173"/>
      <c r="BN43" s="173"/>
      <c r="BO43" s="173"/>
      <c r="BP43" s="173"/>
      <c r="BQ43" s="173"/>
      <c r="BR43" s="173"/>
      <c r="BS43" s="173"/>
      <c r="BT43" s="173"/>
      <c r="BU43" s="173"/>
      <c r="BV43" s="173"/>
      <c r="BW43" s="173"/>
      <c r="BX43" s="173"/>
      <c r="BY43" s="173"/>
    </row>
    <row r="44" spans="1:77" x14ac:dyDescent="0.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row>
    <row r="45" spans="1:77" x14ac:dyDescent="0.2">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pageSetUpPr fitToPage="1"/>
  </sheetPr>
  <dimension ref="A1:AA39"/>
  <sheetViews>
    <sheetView showGridLines="0" zoomScaleNormal="100" workbookViewId="0">
      <selection activeCell="X3" sqref="X3"/>
    </sheetView>
  </sheetViews>
  <sheetFormatPr defaultRowHeight="11.25" x14ac:dyDescent="0.2"/>
  <cols>
    <col min="1" max="1" width="35" style="119" customWidth="1"/>
    <col min="2" max="2" width="6.7109375" style="130" customWidth="1"/>
    <col min="3" max="4" width="6.7109375" style="131" customWidth="1"/>
    <col min="5" max="5" width="0.85546875" style="132" customWidth="1"/>
    <col min="6" max="8" width="6.7109375" style="132" customWidth="1"/>
    <col min="9" max="9" width="0.85546875" style="132" customWidth="1"/>
    <col min="10" max="12" width="6.7109375" style="132" customWidth="1"/>
    <col min="13" max="13" width="0.85546875" style="132" customWidth="1"/>
    <col min="14" max="16" width="6.7109375" style="132" customWidth="1"/>
    <col min="17" max="17" width="0.85546875" style="132" customWidth="1"/>
    <col min="18" max="20" width="6.7109375" style="132" customWidth="1"/>
    <col min="21" max="21" width="0.85546875" style="132" customWidth="1"/>
    <col min="22" max="24" width="6.7109375" style="132" customWidth="1"/>
    <col min="25" max="25" width="0.85546875" style="130" customWidth="1"/>
    <col min="26" max="26" width="9.140625" style="130"/>
    <col min="27" max="27" width="0" style="130" hidden="1" customWidth="1"/>
    <col min="28" max="16384" width="9.140625" style="130"/>
  </cols>
  <sheetData>
    <row r="1" spans="1:27" ht="13.5" customHeight="1" x14ac:dyDescent="0.2">
      <c r="A1" s="789" t="s">
        <v>276</v>
      </c>
      <c r="B1" s="789"/>
      <c r="C1" s="789"/>
      <c r="D1" s="789"/>
      <c r="E1" s="789"/>
      <c r="F1" s="789"/>
      <c r="G1" s="789"/>
      <c r="H1" s="789"/>
      <c r="I1" s="789"/>
      <c r="J1" s="789"/>
      <c r="K1" s="789"/>
      <c r="L1" s="263"/>
      <c r="M1" s="263"/>
      <c r="N1" s="263"/>
      <c r="O1" s="263"/>
      <c r="P1" s="263"/>
      <c r="Q1" s="187"/>
      <c r="R1" s="187"/>
      <c r="S1" s="187"/>
      <c r="T1" s="187"/>
      <c r="U1" s="187"/>
      <c r="V1" s="187"/>
      <c r="W1" s="187"/>
      <c r="X1" s="187"/>
    </row>
    <row r="2" spans="1:27" ht="13.5" customHeight="1" x14ac:dyDescent="0.2">
      <c r="A2" s="776" t="s">
        <v>347</v>
      </c>
      <c r="B2" s="776"/>
      <c r="C2" s="398"/>
      <c r="D2" s="398"/>
      <c r="E2" s="399"/>
      <c r="F2" s="400"/>
      <c r="G2" s="400"/>
      <c r="H2" s="400"/>
      <c r="I2" s="400"/>
      <c r="J2" s="400"/>
      <c r="K2" s="400"/>
      <c r="L2" s="153"/>
      <c r="M2" s="153"/>
      <c r="Q2" s="153"/>
      <c r="R2" s="153"/>
      <c r="S2" s="153"/>
      <c r="T2" s="153"/>
      <c r="U2" s="153"/>
      <c r="V2" s="791" t="s">
        <v>213</v>
      </c>
      <c r="W2" s="791"/>
      <c r="X2" s="791"/>
      <c r="AA2" s="235">
        <f>IF(X3="Boys",0,IF(X3="Girls",25,50))</f>
        <v>50</v>
      </c>
    </row>
    <row r="3" spans="1:27" ht="12.75" customHeight="1" x14ac:dyDescent="0.2">
      <c r="A3" s="382" t="s">
        <v>0</v>
      </c>
      <c r="B3" s="383"/>
      <c r="C3" s="398"/>
      <c r="D3" s="398"/>
      <c r="E3" s="399"/>
      <c r="F3" s="400"/>
      <c r="G3" s="400"/>
      <c r="H3" s="400"/>
      <c r="I3" s="400"/>
      <c r="J3" s="400"/>
      <c r="K3" s="400"/>
      <c r="L3" s="153"/>
      <c r="M3" s="153"/>
      <c r="Q3" s="153"/>
      <c r="R3" s="153"/>
      <c r="S3" s="153"/>
      <c r="T3" s="153"/>
      <c r="U3" s="153"/>
      <c r="V3" s="792" t="s">
        <v>181</v>
      </c>
      <c r="W3" s="792"/>
      <c r="X3" s="253" t="s">
        <v>98</v>
      </c>
    </row>
    <row r="4" spans="1:27" s="133" customFormat="1" ht="11.25" customHeight="1" x14ac:dyDescent="0.2">
      <c r="A4" s="105"/>
      <c r="D4" s="193"/>
      <c r="E4" s="194"/>
      <c r="F4" s="194"/>
      <c r="G4" s="194"/>
      <c r="H4" s="194"/>
      <c r="I4" s="194"/>
      <c r="J4" s="194"/>
      <c r="K4" s="194"/>
      <c r="L4" s="194"/>
      <c r="M4" s="194"/>
      <c r="N4" s="194"/>
      <c r="O4" s="194"/>
      <c r="P4" s="194"/>
      <c r="Q4" s="194"/>
      <c r="R4" s="194"/>
      <c r="S4" s="194"/>
      <c r="T4" s="194"/>
      <c r="U4" s="194"/>
      <c r="V4" s="194"/>
      <c r="W4" s="194"/>
      <c r="X4" s="194"/>
    </row>
    <row r="5" spans="1:27" s="133" customFormat="1" ht="71.25" customHeight="1" x14ac:dyDescent="0.2">
      <c r="A5" s="767" t="str">
        <f>IF(X3="All", "All pupils",X3)</f>
        <v>All pupils</v>
      </c>
      <c r="B5" s="793" t="s">
        <v>64</v>
      </c>
      <c r="C5" s="793"/>
      <c r="D5" s="793"/>
      <c r="E5" s="195"/>
      <c r="F5" s="794" t="s">
        <v>350</v>
      </c>
      <c r="G5" s="794"/>
      <c r="H5" s="794"/>
      <c r="I5" s="195"/>
      <c r="J5" s="788" t="s">
        <v>265</v>
      </c>
      <c r="K5" s="788"/>
      <c r="L5" s="788"/>
      <c r="M5" s="195"/>
      <c r="N5" s="788" t="s">
        <v>65</v>
      </c>
      <c r="O5" s="788"/>
      <c r="P5" s="788"/>
      <c r="Q5" s="195"/>
      <c r="R5" s="788" t="s">
        <v>66</v>
      </c>
      <c r="S5" s="788"/>
      <c r="T5" s="788"/>
      <c r="U5" s="195"/>
      <c r="V5" s="788" t="s">
        <v>67</v>
      </c>
      <c r="W5" s="788"/>
      <c r="X5" s="788"/>
    </row>
    <row r="6" spans="1:27" s="119" customFormat="1" ht="22.5" x14ac:dyDescent="0.2">
      <c r="A6" s="768"/>
      <c r="B6" s="256" t="s">
        <v>68</v>
      </c>
      <c r="C6" s="256" t="s">
        <v>275</v>
      </c>
      <c r="D6" s="256" t="s">
        <v>69</v>
      </c>
      <c r="E6" s="257"/>
      <c r="F6" s="256" t="s">
        <v>68</v>
      </c>
      <c r="G6" s="265" t="s">
        <v>275</v>
      </c>
      <c r="H6" s="256" t="s">
        <v>69</v>
      </c>
      <c r="I6" s="257"/>
      <c r="J6" s="256" t="s">
        <v>68</v>
      </c>
      <c r="K6" s="265" t="s">
        <v>275</v>
      </c>
      <c r="L6" s="256" t="s">
        <v>69</v>
      </c>
      <c r="M6" s="257"/>
      <c r="N6" s="256" t="s">
        <v>68</v>
      </c>
      <c r="O6" s="265" t="s">
        <v>275</v>
      </c>
      <c r="P6" s="256" t="s">
        <v>69</v>
      </c>
      <c r="Q6" s="257"/>
      <c r="R6" s="256" t="s">
        <v>68</v>
      </c>
      <c r="S6" s="265" t="s">
        <v>275</v>
      </c>
      <c r="T6" s="256" t="s">
        <v>69</v>
      </c>
      <c r="U6" s="257"/>
      <c r="V6" s="256" t="s">
        <v>68</v>
      </c>
      <c r="W6" s="265" t="s">
        <v>275</v>
      </c>
      <c r="X6" s="256" t="s">
        <v>69</v>
      </c>
    </row>
    <row r="7" spans="1:27" ht="11.25" customHeight="1" x14ac:dyDescent="0.2">
      <c r="B7" s="134"/>
      <c r="C7" s="124"/>
      <c r="D7" s="124"/>
      <c r="E7" s="135"/>
      <c r="F7" s="135"/>
      <c r="G7" s="135"/>
      <c r="H7" s="124"/>
      <c r="I7" s="124"/>
      <c r="J7" s="124"/>
      <c r="K7" s="124"/>
      <c r="L7" s="124"/>
      <c r="M7" s="124"/>
      <c r="N7" s="124"/>
      <c r="O7" s="124"/>
      <c r="P7" s="124"/>
      <c r="Q7" s="124"/>
      <c r="R7" s="124"/>
      <c r="S7" s="124"/>
      <c r="T7" s="124"/>
      <c r="U7" s="124"/>
      <c r="V7" s="124"/>
      <c r="W7" s="124"/>
      <c r="X7" s="124"/>
    </row>
    <row r="8" spans="1:27" s="3" customFormat="1" ht="12" customHeight="1" x14ac:dyDescent="0.2">
      <c r="A8" s="254" t="s">
        <v>94</v>
      </c>
      <c r="B8" s="252">
        <f>VLOOKUP($A8,Table6,$AA$2+'SQL 6ab'!C$4,0)</f>
        <v>14.7</v>
      </c>
      <c r="C8" s="252">
        <f>VLOOKUP($A8,Table6,$AA$2+'SQL 6ab'!D$4,0)</f>
        <v>52.4</v>
      </c>
      <c r="D8" s="252">
        <f>VLOOKUP($A8,Table6,$AA$2+'SQL 6ab'!E$4,0)</f>
        <v>32.9</v>
      </c>
      <c r="F8" s="252">
        <f>VLOOKUP($A8,Table6,$AA$2+'SQL 6ab'!F$4,0)</f>
        <v>5.8</v>
      </c>
      <c r="G8" s="252">
        <f>VLOOKUP($A8,Table6,$AA$2+'SQL 6ab'!G$4,0)</f>
        <v>50.1</v>
      </c>
      <c r="H8" s="252">
        <f>VLOOKUP($A8,Table6,$AA$2+'SQL 6ab'!H$4,0)</f>
        <v>92.3</v>
      </c>
      <c r="J8" s="252">
        <f>VLOOKUP($A8,Table6,$AA$2+'SQL 6ab'!I$4,0)</f>
        <v>6.9</v>
      </c>
      <c r="K8" s="252">
        <f>VLOOKUP($A8,Table6,$AA$2+'SQL 6ab'!J$4,0)</f>
        <v>53.7</v>
      </c>
      <c r="L8" s="252">
        <f>VLOOKUP($A8,Table6,$AA$2+'SQL 6ab'!K$4,0)</f>
        <v>93.4</v>
      </c>
      <c r="N8" s="252">
        <f>VLOOKUP($A8,Table6,$AA$2+'SQL 6ab'!L$4,0)</f>
        <v>0.6</v>
      </c>
      <c r="O8" s="252">
        <f>VLOOKUP($A8,Table6,$AA$2+'SQL 6ab'!M$4,0)</f>
        <v>12.4</v>
      </c>
      <c r="P8" s="252">
        <f>VLOOKUP($A8,Table6,$AA$2+'SQL 6ab'!N$4,0)</f>
        <v>54.5</v>
      </c>
      <c r="R8" s="252">
        <f>VLOOKUP($A8,Table6,$AA$2+'SQL 6ab'!O$4,0)</f>
        <v>52.7</v>
      </c>
      <c r="S8" s="252">
        <f>VLOOKUP($A8,Table6,$AA$2+'SQL 6ab'!P$4,0)</f>
        <v>69.400000000000006</v>
      </c>
      <c r="T8" s="252">
        <f>VLOOKUP($A8,Table6,$AA$2+'SQL 6ab'!Q$4,0)</f>
        <v>85.1</v>
      </c>
      <c r="V8" s="252">
        <f>VLOOKUP($A8,Table6,$AA$2+'SQL 6ab'!R$4,0)</f>
        <v>28.6</v>
      </c>
      <c r="W8" s="252">
        <f>VLOOKUP($A8,Table6,$AA$2+'SQL 6ab'!S$4,0)</f>
        <v>65.2</v>
      </c>
      <c r="X8" s="252">
        <f>VLOOKUP($A8,Table6,$AA$2+'SQL 6ab'!T$4,0)</f>
        <v>84.6</v>
      </c>
    </row>
    <row r="9" spans="1:27" s="3" customFormat="1" ht="11.25" customHeight="1" x14ac:dyDescent="0.2">
      <c r="A9" s="254"/>
    </row>
    <row r="10" spans="1:27" s="3" customFormat="1" ht="11.25" customHeight="1" x14ac:dyDescent="0.2">
      <c r="A10" s="236" t="s">
        <v>185</v>
      </c>
      <c r="B10" s="252">
        <f>VLOOKUP($A10,Table6,$AA$2+'SQL 6ab'!C$4,0)</f>
        <v>15.2</v>
      </c>
      <c r="C10" s="252">
        <f>VLOOKUP($A10,Table6,$AA$2+'SQL 6ab'!D$4,0)</f>
        <v>53.9</v>
      </c>
      <c r="D10" s="252">
        <f>VLOOKUP($A10,Table6,$AA$2+'SQL 6ab'!E$4,0)</f>
        <v>30.9</v>
      </c>
      <c r="F10" s="252">
        <f>VLOOKUP($A10,Table6,$AA$2+'SQL 6ab'!F$4,0)</f>
        <v>5.5</v>
      </c>
      <c r="G10" s="252">
        <f>VLOOKUP($A10,Table6,$AA$2+'SQL 6ab'!G$4,0)</f>
        <v>48.8</v>
      </c>
      <c r="H10" s="252">
        <f>VLOOKUP($A10,Table6,$AA$2+'SQL 6ab'!H$4,0)</f>
        <v>91.5</v>
      </c>
      <c r="J10" s="252">
        <f>VLOOKUP($A10,Table6,$AA$2+'SQL 6ab'!I$4,0)</f>
        <v>6.5</v>
      </c>
      <c r="K10" s="252">
        <f>VLOOKUP($A10,Table6,$AA$2+'SQL 6ab'!J$4,0)</f>
        <v>52.3</v>
      </c>
      <c r="L10" s="252">
        <f>VLOOKUP($A10,Table6,$AA$2+'SQL 6ab'!K$4,0)</f>
        <v>92.6</v>
      </c>
      <c r="N10" s="252">
        <f>VLOOKUP($A10,Table6,$AA$2+'SQL 6ab'!L$4,0)</f>
        <v>0.6</v>
      </c>
      <c r="O10" s="252">
        <f>VLOOKUP($A10,Table6,$AA$2+'SQL 6ab'!M$4,0)</f>
        <v>11.8</v>
      </c>
      <c r="P10" s="252">
        <f>VLOOKUP($A10,Table6,$AA$2+'SQL 6ab'!N$4,0)</f>
        <v>51.7</v>
      </c>
      <c r="R10" s="252">
        <f>VLOOKUP($A10,Table6,$AA$2+'SQL 6ab'!O$4,0)</f>
        <v>51.8</v>
      </c>
      <c r="S10" s="252">
        <f>VLOOKUP($A10,Table6,$AA$2+'SQL 6ab'!P$4,0)</f>
        <v>68.599999999999994</v>
      </c>
      <c r="T10" s="252">
        <f>VLOOKUP($A10,Table6,$AA$2+'SQL 6ab'!Q$4,0)</f>
        <v>84.1</v>
      </c>
      <c r="V10" s="252">
        <f>VLOOKUP($A10,Table6,$AA$2+'SQL 6ab'!R$4,0)</f>
        <v>27.6</v>
      </c>
      <c r="W10" s="252">
        <f>VLOOKUP($A10,Table6,$AA$2+'SQL 6ab'!S$4,0)</f>
        <v>63.8</v>
      </c>
      <c r="X10" s="252">
        <f>VLOOKUP($A10,Table6,$AA$2+'SQL 6ab'!T$4,0)</f>
        <v>82.7</v>
      </c>
    </row>
    <row r="11" spans="1:27" s="3" customFormat="1" ht="11.25" customHeight="1" x14ac:dyDescent="0.2">
      <c r="A11" s="147"/>
    </row>
    <row r="12" spans="1:27" s="3" customFormat="1" ht="11.25" customHeight="1" x14ac:dyDescent="0.2">
      <c r="A12" s="147" t="s">
        <v>186</v>
      </c>
      <c r="B12" s="252">
        <f>VLOOKUP($A12,Table6,$AA$2+'SQL 6ab'!C$4,0)</f>
        <v>14.3</v>
      </c>
      <c r="C12" s="252">
        <f>VLOOKUP($A12,Table6,$AA$2+'SQL 6ab'!D$4,0)</f>
        <v>51.3</v>
      </c>
      <c r="D12" s="252">
        <f>VLOOKUP($A12,Table6,$AA$2+'SQL 6ab'!E$4,0)</f>
        <v>34.4</v>
      </c>
      <c r="F12" s="252">
        <f>VLOOKUP($A12,Table6,$AA$2+'SQL 6ab'!F$4,0)</f>
        <v>6.1</v>
      </c>
      <c r="G12" s="252">
        <f>VLOOKUP($A12,Table6,$AA$2+'SQL 6ab'!G$4,0)</f>
        <v>51.2</v>
      </c>
      <c r="H12" s="252">
        <f>VLOOKUP($A12,Table6,$AA$2+'SQL 6ab'!H$4,0)</f>
        <v>92.9</v>
      </c>
      <c r="J12" s="252">
        <f>VLOOKUP($A12,Table6,$AA$2+'SQL 6ab'!I$4,0)</f>
        <v>7.3</v>
      </c>
      <c r="K12" s="252">
        <f>VLOOKUP($A12,Table6,$AA$2+'SQL 6ab'!J$4,0)</f>
        <v>54.9</v>
      </c>
      <c r="L12" s="252">
        <f>VLOOKUP($A12,Table6,$AA$2+'SQL 6ab'!K$4,0)</f>
        <v>93.9</v>
      </c>
      <c r="N12" s="252">
        <f>VLOOKUP($A12,Table6,$AA$2+'SQL 6ab'!L$4,0)</f>
        <v>0.6</v>
      </c>
      <c r="O12" s="252">
        <f>VLOOKUP($A12,Table6,$AA$2+'SQL 6ab'!M$4,0)</f>
        <v>12.9</v>
      </c>
      <c r="P12" s="252">
        <f>VLOOKUP($A12,Table6,$AA$2+'SQL 6ab'!N$4,0)</f>
        <v>56.5</v>
      </c>
      <c r="R12" s="252">
        <f>VLOOKUP($A12,Table6,$AA$2+'SQL 6ab'!O$4,0)</f>
        <v>53.6</v>
      </c>
      <c r="S12" s="252">
        <f>VLOOKUP($A12,Table6,$AA$2+'SQL 6ab'!P$4,0)</f>
        <v>70.099999999999994</v>
      </c>
      <c r="T12" s="252">
        <f>VLOOKUP($A12,Table6,$AA$2+'SQL 6ab'!Q$4,0)</f>
        <v>85.8</v>
      </c>
      <c r="V12" s="252">
        <f>VLOOKUP($A12,Table6,$AA$2+'SQL 6ab'!R$4,0)</f>
        <v>29.5</v>
      </c>
      <c r="W12" s="252">
        <f>VLOOKUP($A12,Table6,$AA$2+'SQL 6ab'!S$4,0)</f>
        <v>66.400000000000006</v>
      </c>
      <c r="X12" s="252">
        <f>VLOOKUP($A12,Table6,$AA$2+'SQL 6ab'!T$4,0)</f>
        <v>85.9</v>
      </c>
    </row>
    <row r="13" spans="1:27" s="3" customFormat="1" ht="11.25" customHeight="1" x14ac:dyDescent="0.2">
      <c r="A13" s="255"/>
    </row>
    <row r="14" spans="1:27" s="3" customFormat="1" ht="11.25" customHeight="1" x14ac:dyDescent="0.2">
      <c r="A14" s="116" t="s">
        <v>187</v>
      </c>
      <c r="B14" s="252">
        <f>VLOOKUP($A14,Table6,$AA$2+'SQL 6ab'!C$4,0)</f>
        <v>21.9</v>
      </c>
      <c r="C14" s="252">
        <f>VLOOKUP($A14,Table6,$AA$2+'SQL 6ab'!D$4,0)</f>
        <v>56.9</v>
      </c>
      <c r="D14" s="252">
        <f>VLOOKUP($A14,Table6,$AA$2+'SQL 6ab'!E$4,0)</f>
        <v>21.2</v>
      </c>
      <c r="F14" s="252">
        <f>VLOOKUP($A14,Table6,$AA$2+'SQL 6ab'!F$4,0)</f>
        <v>6.7</v>
      </c>
      <c r="G14" s="252">
        <f>VLOOKUP($A14,Table6,$AA$2+'SQL 6ab'!G$4,0)</f>
        <v>44.9</v>
      </c>
      <c r="H14" s="252">
        <f>VLOOKUP($A14,Table6,$AA$2+'SQL 6ab'!H$4,0)</f>
        <v>87.3</v>
      </c>
      <c r="J14" s="252">
        <f>VLOOKUP($A14,Table6,$AA$2+'SQL 6ab'!I$4,0)</f>
        <v>8.1</v>
      </c>
      <c r="K14" s="252">
        <f>VLOOKUP($A14,Table6,$AA$2+'SQL 6ab'!J$4,0)</f>
        <v>50.1</v>
      </c>
      <c r="L14" s="252">
        <f>VLOOKUP($A14,Table6,$AA$2+'SQL 6ab'!K$4,0)</f>
        <v>89.8</v>
      </c>
      <c r="N14" s="252">
        <f>VLOOKUP($A14,Table6,$AA$2+'SQL 6ab'!L$4,0)</f>
        <v>0.6</v>
      </c>
      <c r="O14" s="252">
        <f>VLOOKUP($A14,Table6,$AA$2+'SQL 6ab'!M$4,0)</f>
        <v>8</v>
      </c>
      <c r="P14" s="252">
        <f>VLOOKUP($A14,Table6,$AA$2+'SQL 6ab'!N$4,0)</f>
        <v>38.799999999999997</v>
      </c>
      <c r="R14" s="252">
        <f>VLOOKUP($A14,Table6,$AA$2+'SQL 6ab'!O$4,0)</f>
        <v>53.6</v>
      </c>
      <c r="S14" s="252">
        <f>VLOOKUP($A14,Table6,$AA$2+'SQL 6ab'!P$4,0)</f>
        <v>68.400000000000006</v>
      </c>
      <c r="T14" s="252">
        <f>VLOOKUP($A14,Table6,$AA$2+'SQL 6ab'!Q$4,0)</f>
        <v>79.5</v>
      </c>
      <c r="V14" s="252">
        <f>VLOOKUP($A14,Table6,$AA$2+'SQL 6ab'!R$4,0)</f>
        <v>29.7</v>
      </c>
      <c r="W14" s="252">
        <f>VLOOKUP($A14,Table6,$AA$2+'SQL 6ab'!S$4,0)</f>
        <v>60.3</v>
      </c>
      <c r="X14" s="252">
        <f>VLOOKUP($A14,Table6,$AA$2+'SQL 6ab'!T$4,0)</f>
        <v>76</v>
      </c>
    </row>
    <row r="15" spans="1:27" s="3" customFormat="1" ht="11.25" customHeight="1" x14ac:dyDescent="0.2">
      <c r="A15" s="116"/>
    </row>
    <row r="16" spans="1:27" s="3" customFormat="1" ht="11.25" customHeight="1" x14ac:dyDescent="0.2">
      <c r="A16" s="116" t="s">
        <v>188</v>
      </c>
      <c r="B16" s="252">
        <f>VLOOKUP($A16,Table6,$AA$2+'SQL 6ab'!C$4,0)</f>
        <v>12</v>
      </c>
      <c r="C16" s="252">
        <f>VLOOKUP($A16,Table6,$AA$2+'SQL 6ab'!D$4,0)</f>
        <v>49.6</v>
      </c>
      <c r="D16" s="252">
        <f>VLOOKUP($A16,Table6,$AA$2+'SQL 6ab'!E$4,0)</f>
        <v>38.4</v>
      </c>
      <c r="F16" s="252">
        <f>VLOOKUP($A16,Table6,$AA$2+'SQL 6ab'!F$4,0)</f>
        <v>5.9</v>
      </c>
      <c r="G16" s="252">
        <f>VLOOKUP($A16,Table6,$AA$2+'SQL 6ab'!G$4,0)</f>
        <v>53.5</v>
      </c>
      <c r="H16" s="252">
        <f>VLOOKUP($A16,Table6,$AA$2+'SQL 6ab'!H$4,0)</f>
        <v>93.8</v>
      </c>
      <c r="J16" s="252">
        <f>VLOOKUP($A16,Table6,$AA$2+'SQL 6ab'!I$4,0)</f>
        <v>6.9</v>
      </c>
      <c r="K16" s="252">
        <f>VLOOKUP($A16,Table6,$AA$2+'SQL 6ab'!J$4,0)</f>
        <v>56.6</v>
      </c>
      <c r="L16" s="252">
        <f>VLOOKUP($A16,Table6,$AA$2+'SQL 6ab'!K$4,0)</f>
        <v>94.6</v>
      </c>
      <c r="N16" s="252">
        <f>VLOOKUP($A16,Table6,$AA$2+'SQL 6ab'!L$4,0)</f>
        <v>0.6</v>
      </c>
      <c r="O16" s="252">
        <f>VLOOKUP($A16,Table6,$AA$2+'SQL 6ab'!M$4,0)</f>
        <v>14.6</v>
      </c>
      <c r="P16" s="252">
        <f>VLOOKUP($A16,Table6,$AA$2+'SQL 6ab'!N$4,0)</f>
        <v>59.5</v>
      </c>
      <c r="R16" s="252">
        <f>VLOOKUP($A16,Table6,$AA$2+'SQL 6ab'!O$4,0)</f>
        <v>53.7</v>
      </c>
      <c r="S16" s="252">
        <f>VLOOKUP($A16,Table6,$AA$2+'SQL 6ab'!P$4,0)</f>
        <v>70.7</v>
      </c>
      <c r="T16" s="252">
        <f>VLOOKUP($A16,Table6,$AA$2+'SQL 6ab'!Q$4,0)</f>
        <v>86.9</v>
      </c>
      <c r="V16" s="252">
        <f>VLOOKUP($A16,Table6,$AA$2+'SQL 6ab'!R$4,0)</f>
        <v>29.5</v>
      </c>
      <c r="W16" s="252">
        <f>VLOOKUP($A16,Table6,$AA$2+'SQL 6ab'!S$4,0)</f>
        <v>68.5</v>
      </c>
      <c r="X16" s="252">
        <f>VLOOKUP($A16,Table6,$AA$2+'SQL 6ab'!T$4,0)</f>
        <v>87.6</v>
      </c>
    </row>
    <row r="17" spans="1:24" s="3" customFormat="1" ht="11.25" customHeight="1" x14ac:dyDescent="0.2">
      <c r="A17" s="118"/>
    </row>
    <row r="18" spans="1:24" s="3" customFormat="1" x14ac:dyDescent="0.2">
      <c r="A18" s="237" t="s">
        <v>387</v>
      </c>
      <c r="B18" s="252">
        <f>VLOOKUP($A18,Table6,$AA$2+'SQL 6ab'!C$4,0)</f>
        <v>12.5</v>
      </c>
      <c r="C18" s="252">
        <f>VLOOKUP($A18,Table6,$AA$2+'SQL 6ab'!D$4,0)</f>
        <v>47.6</v>
      </c>
      <c r="D18" s="252">
        <f>VLOOKUP($A18,Table6,$AA$2+'SQL 6ab'!E$4,0)</f>
        <v>39.9</v>
      </c>
      <c r="F18" s="252" t="str">
        <f>VLOOKUP($A18,Table6,$AA$2+'SQL 6ab'!F$4,0)</f>
        <v>x</v>
      </c>
      <c r="G18" s="252">
        <f>VLOOKUP($A18,Table6,$AA$2+'SQL 6ab'!G$4,0)</f>
        <v>45.9</v>
      </c>
      <c r="H18" s="252">
        <f>VLOOKUP($A18,Table6,$AA$2+'SQL 6ab'!H$4,0)</f>
        <v>89.2</v>
      </c>
      <c r="J18" s="252" t="str">
        <f>VLOOKUP($A18,Table6,$AA$2+'SQL 6ab'!I$4,0)</f>
        <v>x</v>
      </c>
      <c r="K18" s="252">
        <f>VLOOKUP($A18,Table6,$AA$2+'SQL 6ab'!J$4,0)</f>
        <v>47.2</v>
      </c>
      <c r="L18" s="252">
        <f>VLOOKUP($A18,Table6,$AA$2+'SQL 6ab'!K$4,0)</f>
        <v>91.3</v>
      </c>
      <c r="N18" s="252">
        <f>VLOOKUP($A18,Table6,$AA$2+'SQL 6ab'!L$4,0)</f>
        <v>0</v>
      </c>
      <c r="O18" s="252">
        <f>VLOOKUP($A18,Table6,$AA$2+'SQL 6ab'!M$4,0)</f>
        <v>13.7</v>
      </c>
      <c r="P18" s="252">
        <f>VLOOKUP($A18,Table6,$AA$2+'SQL 6ab'!N$4,0)</f>
        <v>41.5</v>
      </c>
      <c r="R18" s="252">
        <f>VLOOKUP($A18,Table6,$AA$2+'SQL 6ab'!O$4,0)</f>
        <v>36.1</v>
      </c>
      <c r="S18" s="252">
        <f>VLOOKUP($A18,Table6,$AA$2+'SQL 6ab'!P$4,0)</f>
        <v>60.5</v>
      </c>
      <c r="T18" s="252">
        <f>VLOOKUP($A18,Table6,$AA$2+'SQL 6ab'!Q$4,0)</f>
        <v>80</v>
      </c>
      <c r="V18" s="252">
        <f>VLOOKUP($A18,Table6,$AA$2+'SQL 6ab'!R$4,0)</f>
        <v>27.9</v>
      </c>
      <c r="W18" s="252">
        <f>VLOOKUP($A18,Table6,$AA$2+'SQL 6ab'!S$4,0)</f>
        <v>64.8</v>
      </c>
      <c r="X18" s="252">
        <f>VLOOKUP($A18,Table6,$AA$2+'SQL 6ab'!T$4,0)</f>
        <v>84.1</v>
      </c>
    </row>
    <row r="19" spans="1:24" s="3" customFormat="1" x14ac:dyDescent="0.2">
      <c r="A19" s="237"/>
      <c r="B19" s="252"/>
      <c r="C19" s="252"/>
      <c r="D19" s="252"/>
      <c r="F19" s="252"/>
      <c r="G19" s="252"/>
      <c r="H19" s="252"/>
      <c r="J19" s="252"/>
      <c r="K19" s="252"/>
      <c r="L19" s="252"/>
      <c r="N19" s="252"/>
      <c r="O19" s="252"/>
      <c r="P19" s="252"/>
      <c r="R19" s="252"/>
      <c r="S19" s="252"/>
      <c r="T19" s="252"/>
      <c r="V19" s="252"/>
      <c r="W19" s="252"/>
      <c r="X19" s="252"/>
    </row>
    <row r="20" spans="1:24" s="3" customFormat="1" x14ac:dyDescent="0.2">
      <c r="A20" s="237" t="s">
        <v>388</v>
      </c>
      <c r="B20" s="252">
        <f>VLOOKUP($A20,Table6,$AA$2+'SQL 6ab'!C$4,0)</f>
        <v>11.1</v>
      </c>
      <c r="C20" s="252">
        <f>VLOOKUP($A20,Table6,$AA$2+'SQL 6ab'!D$4,0)</f>
        <v>58.3</v>
      </c>
      <c r="D20" s="252">
        <f>VLOOKUP($A20,Table6,$AA$2+'SQL 6ab'!E$4,0)</f>
        <v>30.6</v>
      </c>
      <c r="F20" s="252" t="str">
        <f>VLOOKUP($A20,Table6,$AA$2+'SQL 6ab'!F$4,0)</f>
        <v>x</v>
      </c>
      <c r="G20" s="252">
        <f>VLOOKUP($A20,Table6,$AA$2+'SQL 6ab'!G$4,0)</f>
        <v>38</v>
      </c>
      <c r="H20" s="252">
        <f>VLOOKUP($A20,Table6,$AA$2+'SQL 6ab'!H$4,0)</f>
        <v>84.3</v>
      </c>
      <c r="J20" s="252" t="str">
        <f>VLOOKUP($A20,Table6,$AA$2+'SQL 6ab'!I$4,0)</f>
        <v>x</v>
      </c>
      <c r="K20" s="252">
        <f>VLOOKUP($A20,Table6,$AA$2+'SQL 6ab'!J$4,0)</f>
        <v>44.9</v>
      </c>
      <c r="L20" s="252">
        <f>VLOOKUP($A20,Table6,$AA$2+'SQL 6ab'!K$4,0)</f>
        <v>89.2</v>
      </c>
      <c r="N20" s="252">
        <f>VLOOKUP($A20,Table6,$AA$2+'SQL 6ab'!L$4,0)</f>
        <v>0</v>
      </c>
      <c r="O20" s="252">
        <f>VLOOKUP($A20,Table6,$AA$2+'SQL 6ab'!M$4,0)</f>
        <v>3.2</v>
      </c>
      <c r="P20" s="252">
        <f>VLOOKUP($A20,Table6,$AA$2+'SQL 6ab'!N$4,0)</f>
        <v>4.8</v>
      </c>
      <c r="R20" s="252">
        <f>VLOOKUP($A20,Table6,$AA$2+'SQL 6ab'!O$4,0)</f>
        <v>53.3</v>
      </c>
      <c r="S20" s="252">
        <f>VLOOKUP($A20,Table6,$AA$2+'SQL 6ab'!P$4,0)</f>
        <v>59.5</v>
      </c>
      <c r="T20" s="252">
        <f>VLOOKUP($A20,Table6,$AA$2+'SQL 6ab'!Q$4,0)</f>
        <v>79.5</v>
      </c>
      <c r="V20" s="252">
        <f>VLOOKUP($A20,Table6,$AA$2+'SQL 6ab'!R$4,0)</f>
        <v>40</v>
      </c>
      <c r="W20" s="252">
        <f>VLOOKUP($A20,Table6,$AA$2+'SQL 6ab'!S$4,0)</f>
        <v>58.2</v>
      </c>
      <c r="X20" s="252">
        <f>VLOOKUP($A20,Table6,$AA$2+'SQL 6ab'!T$4,0)</f>
        <v>80.7</v>
      </c>
    </row>
    <row r="21" spans="1:24" s="3" customFormat="1" x14ac:dyDescent="0.2">
      <c r="A21" s="237"/>
      <c r="B21" s="252"/>
      <c r="C21" s="252"/>
      <c r="D21" s="252"/>
      <c r="F21" s="252"/>
      <c r="G21" s="252"/>
      <c r="H21" s="252"/>
      <c r="J21" s="252"/>
      <c r="K21" s="252"/>
      <c r="L21" s="252"/>
      <c r="N21" s="252"/>
      <c r="O21" s="252"/>
      <c r="P21" s="252"/>
      <c r="R21" s="252"/>
      <c r="S21" s="252"/>
      <c r="T21" s="252"/>
      <c r="V21" s="252"/>
      <c r="W21" s="252"/>
      <c r="X21" s="252"/>
    </row>
    <row r="22" spans="1:24" s="3" customFormat="1" x14ac:dyDescent="0.2">
      <c r="A22" s="237" t="s">
        <v>389</v>
      </c>
      <c r="B22" s="252">
        <f>VLOOKUP($A22,Table6,$AA$2+'SQL 6ab'!C$4,0)</f>
        <v>26.9</v>
      </c>
      <c r="C22" s="252">
        <f>VLOOKUP($A22,Table6,$AA$2+'SQL 6ab'!D$4,0)</f>
        <v>57.9</v>
      </c>
      <c r="D22" s="252">
        <f>VLOOKUP($A22,Table6,$AA$2+'SQL 6ab'!E$4,0)</f>
        <v>15.2</v>
      </c>
      <c r="F22" s="252">
        <f>VLOOKUP($A22,Table6,$AA$2+'SQL 6ab'!F$4,0)</f>
        <v>4.4000000000000004</v>
      </c>
      <c r="G22" s="252">
        <f>VLOOKUP($A22,Table6,$AA$2+'SQL 6ab'!G$4,0)</f>
        <v>16.2</v>
      </c>
      <c r="H22" s="252">
        <f>VLOOKUP($A22,Table6,$AA$2+'SQL 6ab'!H$4,0)</f>
        <v>59.2</v>
      </c>
      <c r="J22" s="252">
        <f>VLOOKUP($A22,Table6,$AA$2+'SQL 6ab'!I$4,0)</f>
        <v>5.2</v>
      </c>
      <c r="K22" s="252">
        <f>VLOOKUP($A22,Table6,$AA$2+'SQL 6ab'!J$4,0)</f>
        <v>22.1</v>
      </c>
      <c r="L22" s="252">
        <f>VLOOKUP($A22,Table6,$AA$2+'SQL 6ab'!K$4,0)</f>
        <v>72.400000000000006</v>
      </c>
      <c r="N22" s="252">
        <f>VLOOKUP($A22,Table6,$AA$2+'SQL 6ab'!L$4,0)</f>
        <v>0</v>
      </c>
      <c r="O22" s="252">
        <f>VLOOKUP($A22,Table6,$AA$2+'SQL 6ab'!M$4,0)</f>
        <v>3.4</v>
      </c>
      <c r="P22" s="252">
        <f>VLOOKUP($A22,Table6,$AA$2+'SQL 6ab'!N$4,0)</f>
        <v>14.5</v>
      </c>
      <c r="R22" s="252">
        <f>VLOOKUP($A22,Table6,$AA$2+'SQL 6ab'!O$4,0)</f>
        <v>39.299999999999997</v>
      </c>
      <c r="S22" s="252">
        <f>VLOOKUP($A22,Table6,$AA$2+'SQL 6ab'!P$4,0)</f>
        <v>44.8</v>
      </c>
      <c r="T22" s="252">
        <f>VLOOKUP($A22,Table6,$AA$2+'SQL 6ab'!Q$4,0)</f>
        <v>55.3</v>
      </c>
      <c r="V22" s="252">
        <f>VLOOKUP($A22,Table6,$AA$2+'SQL 6ab'!R$4,0)</f>
        <v>17</v>
      </c>
      <c r="W22" s="252">
        <f>VLOOKUP($A22,Table6,$AA$2+'SQL 6ab'!S$4,0)</f>
        <v>36.200000000000003</v>
      </c>
      <c r="X22" s="252">
        <f>VLOOKUP($A22,Table6,$AA$2+'SQL 6ab'!T$4,0)</f>
        <v>52.6</v>
      </c>
    </row>
    <row r="23" spans="1:24" s="3" customFormat="1" ht="11.25" customHeight="1" x14ac:dyDescent="0.2">
      <c r="A23" s="118"/>
    </row>
    <row r="24" spans="1:24" s="3" customFormat="1" ht="11.25" customHeight="1" x14ac:dyDescent="0.2">
      <c r="A24" s="254" t="s">
        <v>189</v>
      </c>
      <c r="B24" s="252">
        <f>VLOOKUP($A24,Table6,$AA$2+'SQL 6ab'!C$4,0)</f>
        <v>90.5</v>
      </c>
      <c r="C24" s="252">
        <f>VLOOKUP($A24,Table6,$AA$2+'SQL 6ab'!D$4,0)</f>
        <v>8.6999999999999993</v>
      </c>
      <c r="D24" s="252">
        <f>VLOOKUP($A24,Table6,$AA$2+'SQL 6ab'!E$4,0)</f>
        <v>0.8</v>
      </c>
      <c r="F24" s="252">
        <f>VLOOKUP($A24,Table6,$AA$2+'SQL 6ab'!F$4,0)</f>
        <v>0.1</v>
      </c>
      <c r="G24" s="252">
        <f>VLOOKUP($A24,Table6,$AA$2+'SQL 6ab'!G$4,0)</f>
        <v>2.9</v>
      </c>
      <c r="H24" s="252">
        <f>VLOOKUP($A24,Table6,$AA$2+'SQL 6ab'!H$4,0)</f>
        <v>7.2</v>
      </c>
      <c r="J24" s="252">
        <f>VLOOKUP($A24,Table6,$AA$2+'SQL 6ab'!I$4,0)</f>
        <v>0.1</v>
      </c>
      <c r="K24" s="252">
        <f>VLOOKUP($A24,Table6,$AA$2+'SQL 6ab'!J$4,0)</f>
        <v>4.7</v>
      </c>
      <c r="L24" s="252">
        <f>VLOOKUP($A24,Table6,$AA$2+'SQL 6ab'!K$4,0)</f>
        <v>20.3</v>
      </c>
      <c r="N24" s="252">
        <f>VLOOKUP($A24,Table6,$AA$2+'SQL 6ab'!L$4,0)</f>
        <v>0</v>
      </c>
      <c r="O24" s="252" t="str">
        <f>VLOOKUP($A24,Table6,$AA$2+'SQL 6ab'!M$4,0)</f>
        <v>x</v>
      </c>
      <c r="P24" s="252">
        <f>VLOOKUP($A24,Table6,$AA$2+'SQL 6ab'!N$4,0)</f>
        <v>0</v>
      </c>
      <c r="R24" s="252">
        <f>VLOOKUP($A24,Table6,$AA$2+'SQL 6ab'!O$4,0)</f>
        <v>4.4000000000000004</v>
      </c>
      <c r="S24" s="252">
        <f>VLOOKUP($A24,Table6,$AA$2+'SQL 6ab'!P$4,0)</f>
        <v>13.1</v>
      </c>
      <c r="T24" s="252">
        <f>VLOOKUP($A24,Table6,$AA$2+'SQL 6ab'!Q$4,0)</f>
        <v>11.6</v>
      </c>
      <c r="V24" s="252">
        <f>VLOOKUP($A24,Table6,$AA$2+'SQL 6ab'!R$4,0)</f>
        <v>3.9</v>
      </c>
      <c r="W24" s="252">
        <f>VLOOKUP($A24,Table6,$AA$2+'SQL 6ab'!S$4,0)</f>
        <v>16.399999999999999</v>
      </c>
      <c r="X24" s="252">
        <f>VLOOKUP($A24,Table6,$AA$2+'SQL 6ab'!T$4,0)</f>
        <v>20.3</v>
      </c>
    </row>
    <row r="25" spans="1:24" s="3" customFormat="1" ht="11.25" customHeight="1" x14ac:dyDescent="0.2">
      <c r="A25" s="254"/>
    </row>
    <row r="26" spans="1:24" s="3" customFormat="1" ht="11.25" customHeight="1" x14ac:dyDescent="0.2">
      <c r="A26" s="146" t="s">
        <v>190</v>
      </c>
      <c r="B26" s="252">
        <f>VLOOKUP($A26,Table6,$AA$2+'SQL 6ab'!C$4,0)</f>
        <v>15.9</v>
      </c>
      <c r="C26" s="252">
        <f>VLOOKUP($A26,Table6,$AA$2+'SQL 6ab'!D$4,0)</f>
        <v>51.7</v>
      </c>
      <c r="D26" s="252">
        <f>VLOOKUP($A26,Table6,$AA$2+'SQL 6ab'!E$4,0)</f>
        <v>32.299999999999997</v>
      </c>
      <c r="F26" s="252">
        <f>VLOOKUP($A26,Table6,$AA$2+'SQL 6ab'!F$4,0)</f>
        <v>5.3</v>
      </c>
      <c r="G26" s="252">
        <f>VLOOKUP($A26,Table6,$AA$2+'SQL 6ab'!G$4,0)</f>
        <v>50</v>
      </c>
      <c r="H26" s="252">
        <f>VLOOKUP($A26,Table6,$AA$2+'SQL 6ab'!H$4,0)</f>
        <v>92.3</v>
      </c>
      <c r="J26" s="252">
        <f>VLOOKUP($A26,Table6,$AA$2+'SQL 6ab'!I$4,0)</f>
        <v>6.3</v>
      </c>
      <c r="K26" s="252">
        <f>VLOOKUP($A26,Table6,$AA$2+'SQL 6ab'!J$4,0)</f>
        <v>53.6</v>
      </c>
      <c r="L26" s="252">
        <f>VLOOKUP($A26,Table6,$AA$2+'SQL 6ab'!K$4,0)</f>
        <v>93.4</v>
      </c>
      <c r="N26" s="252">
        <f>VLOOKUP($A26,Table6,$AA$2+'SQL 6ab'!L$4,0)</f>
        <v>0.5</v>
      </c>
      <c r="O26" s="252">
        <f>VLOOKUP($A26,Table6,$AA$2+'SQL 6ab'!M$4,0)</f>
        <v>12.4</v>
      </c>
      <c r="P26" s="252">
        <f>VLOOKUP($A26,Table6,$AA$2+'SQL 6ab'!N$4,0)</f>
        <v>54.5</v>
      </c>
      <c r="R26" s="252">
        <f>VLOOKUP($A26,Table6,$AA$2+'SQL 6ab'!O$4,0)</f>
        <v>48.2</v>
      </c>
      <c r="S26" s="252">
        <f>VLOOKUP($A26,Table6,$AA$2+'SQL 6ab'!P$4,0)</f>
        <v>69.2</v>
      </c>
      <c r="T26" s="252">
        <f>VLOOKUP($A26,Table6,$AA$2+'SQL 6ab'!Q$4,0)</f>
        <v>85.1</v>
      </c>
      <c r="V26" s="252">
        <f>VLOOKUP($A26,Table6,$AA$2+'SQL 6ab'!R$4,0)</f>
        <v>26.3</v>
      </c>
      <c r="W26" s="252">
        <f>VLOOKUP($A26,Table6,$AA$2+'SQL 6ab'!S$4,0)</f>
        <v>65.099999999999994</v>
      </c>
      <c r="X26" s="252">
        <f>VLOOKUP($A26,Table6,$AA$2+'SQL 6ab'!T$4,0)</f>
        <v>84.5</v>
      </c>
    </row>
    <row r="27" spans="1:24" s="3" customFormat="1" ht="11.25" customHeight="1" x14ac:dyDescent="0.2">
      <c r="A27" s="136"/>
      <c r="B27" s="137"/>
      <c r="C27" s="138"/>
      <c r="D27" s="138"/>
      <c r="E27" s="138"/>
      <c r="F27" s="138"/>
      <c r="G27" s="138"/>
      <c r="H27" s="138"/>
      <c r="I27" s="138"/>
      <c r="J27" s="138"/>
      <c r="K27" s="4"/>
      <c r="L27" s="4"/>
      <c r="M27" s="4"/>
      <c r="N27" s="4"/>
      <c r="O27" s="4"/>
      <c r="P27" s="4"/>
      <c r="Q27" s="4"/>
      <c r="R27" s="4"/>
      <c r="S27" s="4"/>
      <c r="T27" s="4"/>
      <c r="U27" s="4"/>
      <c r="V27" s="4"/>
      <c r="W27" s="4"/>
      <c r="X27" s="4"/>
    </row>
    <row r="28" spans="1:24" ht="11.25" customHeight="1" x14ac:dyDescent="0.2">
      <c r="A28" s="401"/>
      <c r="B28" s="402"/>
      <c r="C28" s="403"/>
      <c r="D28" s="403"/>
      <c r="E28" s="403"/>
      <c r="F28" s="403"/>
      <c r="G28" s="403"/>
      <c r="H28" s="403"/>
      <c r="I28" s="403"/>
      <c r="J28" s="403"/>
      <c r="K28" s="403"/>
      <c r="L28" s="403"/>
      <c r="M28" s="403"/>
      <c r="N28" s="403"/>
      <c r="O28" s="403"/>
      <c r="P28" s="403"/>
      <c r="Q28" s="403"/>
      <c r="R28" s="403"/>
      <c r="S28" s="403"/>
      <c r="T28" s="403"/>
      <c r="U28" s="403"/>
      <c r="V28" s="403"/>
      <c r="W28" s="403"/>
      <c r="X28" s="178" t="s">
        <v>342</v>
      </c>
    </row>
    <row r="29" spans="1:24" ht="6" customHeight="1" x14ac:dyDescent="0.2">
      <c r="A29" s="637"/>
      <c r="B29" s="402"/>
      <c r="C29" s="403"/>
      <c r="D29" s="403"/>
      <c r="E29" s="403"/>
      <c r="F29" s="403"/>
      <c r="G29" s="403"/>
      <c r="H29" s="403"/>
      <c r="I29" s="403"/>
      <c r="J29" s="403"/>
      <c r="K29" s="403"/>
      <c r="L29" s="403"/>
      <c r="M29" s="403"/>
      <c r="N29" s="403"/>
      <c r="O29" s="403"/>
      <c r="P29" s="403"/>
      <c r="Q29" s="403"/>
      <c r="R29" s="403"/>
      <c r="S29" s="403"/>
      <c r="T29" s="403"/>
      <c r="U29" s="403"/>
      <c r="V29" s="403"/>
      <c r="W29" s="403"/>
      <c r="X29" s="178"/>
    </row>
    <row r="30" spans="1:24" ht="11.25" customHeight="1" x14ac:dyDescent="0.2">
      <c r="A30" s="790" t="s">
        <v>523</v>
      </c>
      <c r="B30" s="782"/>
      <c r="C30" s="782"/>
      <c r="D30" s="782"/>
      <c r="E30" s="782"/>
      <c r="F30" s="782"/>
      <c r="G30" s="782"/>
      <c r="H30" s="782"/>
      <c r="I30" s="782"/>
      <c r="J30" s="782"/>
      <c r="K30" s="403"/>
      <c r="L30" s="403"/>
      <c r="M30" s="403"/>
      <c r="N30" s="403"/>
      <c r="O30" s="403"/>
      <c r="P30" s="403"/>
      <c r="Q30" s="403"/>
      <c r="R30" s="403"/>
      <c r="S30" s="403"/>
      <c r="T30" s="403"/>
      <c r="U30" s="403"/>
      <c r="V30" s="403"/>
      <c r="W30" s="403"/>
      <c r="X30" s="403"/>
    </row>
    <row r="31" spans="1:24" ht="11.25" customHeight="1" x14ac:dyDescent="0.2">
      <c r="A31" s="389" t="s">
        <v>520</v>
      </c>
      <c r="B31" s="389"/>
      <c r="C31" s="389"/>
      <c r="D31" s="389"/>
      <c r="E31" s="389"/>
      <c r="F31" s="389"/>
      <c r="G31" s="389"/>
      <c r="H31" s="404"/>
      <c r="I31" s="404"/>
      <c r="J31" s="404"/>
      <c r="K31" s="404"/>
      <c r="L31" s="404"/>
      <c r="M31" s="404"/>
      <c r="N31" s="404"/>
      <c r="O31" s="404"/>
      <c r="P31" s="404"/>
      <c r="Q31" s="404"/>
      <c r="R31" s="404"/>
      <c r="S31" s="404"/>
      <c r="T31" s="404"/>
      <c r="U31" s="404"/>
      <c r="V31" s="404"/>
      <c r="W31" s="404"/>
      <c r="X31" s="404"/>
    </row>
    <row r="32" spans="1:24" ht="23.25" customHeight="1" x14ac:dyDescent="0.2">
      <c r="A32" s="785" t="s">
        <v>462</v>
      </c>
      <c r="B32" s="785"/>
      <c r="C32" s="785"/>
      <c r="D32" s="785"/>
      <c r="E32" s="785"/>
      <c r="F32" s="785"/>
      <c r="G32" s="785"/>
      <c r="H32" s="785"/>
      <c r="I32" s="785"/>
      <c r="J32" s="785"/>
      <c r="K32" s="785"/>
      <c r="L32" s="785"/>
      <c r="M32" s="785"/>
      <c r="N32" s="785"/>
      <c r="O32" s="785"/>
      <c r="P32" s="785"/>
      <c r="Q32" s="785"/>
      <c r="R32" s="785"/>
      <c r="S32" s="785"/>
      <c r="T32" s="785"/>
      <c r="U32" s="785"/>
      <c r="V32" s="785"/>
      <c r="W32" s="785"/>
      <c r="X32" s="785"/>
    </row>
    <row r="33" spans="1:24" x14ac:dyDescent="0.2">
      <c r="A33" s="771" t="s">
        <v>214</v>
      </c>
      <c r="B33" s="771"/>
      <c r="C33" s="771"/>
      <c r="D33" s="771"/>
      <c r="E33" s="771"/>
      <c r="F33" s="771"/>
      <c r="G33" s="771"/>
      <c r="H33" s="771"/>
      <c r="I33" s="771"/>
      <c r="J33" s="771"/>
      <c r="K33" s="771"/>
      <c r="L33" s="771"/>
      <c r="M33" s="771"/>
      <c r="N33" s="771"/>
      <c r="O33" s="771"/>
      <c r="P33" s="771"/>
      <c r="Q33" s="771"/>
      <c r="R33" s="771"/>
      <c r="S33" s="771"/>
      <c r="T33" s="771"/>
      <c r="U33" s="771"/>
      <c r="V33" s="771"/>
      <c r="W33" s="771"/>
      <c r="X33" s="771"/>
    </row>
    <row r="34" spans="1:24" s="139" customFormat="1" ht="11.25" customHeight="1" x14ac:dyDescent="0.2">
      <c r="A34" s="752" t="s">
        <v>400</v>
      </c>
      <c r="B34" s="752"/>
      <c r="C34" s="752"/>
      <c r="D34" s="752"/>
      <c r="E34" s="752"/>
      <c r="F34" s="752"/>
      <c r="G34" s="752"/>
      <c r="H34" s="387"/>
      <c r="I34" s="387"/>
      <c r="J34" s="387"/>
      <c r="K34" s="387"/>
      <c r="L34" s="387"/>
      <c r="M34" s="387"/>
      <c r="N34" s="405"/>
      <c r="O34" s="405"/>
      <c r="P34" s="405"/>
      <c r="Q34" s="405"/>
      <c r="R34" s="405"/>
      <c r="S34" s="405"/>
      <c r="T34" s="405"/>
      <c r="U34" s="405"/>
      <c r="V34" s="405"/>
      <c r="W34" s="405"/>
      <c r="X34" s="405"/>
    </row>
    <row r="35" spans="1:24" s="139" customFormat="1" x14ac:dyDescent="0.2">
      <c r="A35" s="751" t="s">
        <v>184</v>
      </c>
      <c r="B35" s="751"/>
      <c r="C35" s="751"/>
      <c r="D35" s="751"/>
      <c r="E35" s="751"/>
      <c r="F35" s="751"/>
      <c r="G35" s="751"/>
      <c r="H35" s="751"/>
      <c r="I35" s="751"/>
      <c r="J35" s="751"/>
      <c r="K35" s="751"/>
      <c r="L35" s="751"/>
      <c r="M35" s="751"/>
      <c r="N35" s="751"/>
      <c r="O35" s="751"/>
      <c r="P35" s="751"/>
      <c r="Q35" s="751"/>
      <c r="R35" s="751"/>
      <c r="S35" s="751"/>
      <c r="T35" s="751"/>
      <c r="U35" s="751"/>
      <c r="V35" s="751"/>
      <c r="W35" s="751"/>
      <c r="X35" s="405"/>
    </row>
    <row r="36" spans="1:24" s="139" customFormat="1" ht="22.5" customHeight="1" x14ac:dyDescent="0.2">
      <c r="A36" s="751" t="s">
        <v>538</v>
      </c>
      <c r="B36" s="751"/>
      <c r="C36" s="751"/>
      <c r="D36" s="751"/>
      <c r="E36" s="751"/>
      <c r="F36" s="751"/>
      <c r="G36" s="751"/>
      <c r="H36" s="751"/>
      <c r="I36" s="751"/>
      <c r="J36" s="751"/>
      <c r="K36" s="751"/>
      <c r="L36" s="751"/>
      <c r="M36" s="751"/>
      <c r="N36" s="751"/>
      <c r="O36" s="751"/>
      <c r="P36" s="751"/>
      <c r="Q36" s="751"/>
      <c r="R36" s="751"/>
      <c r="S36" s="751"/>
      <c r="T36" s="751"/>
      <c r="U36" s="751"/>
      <c r="V36" s="751"/>
      <c r="W36" s="751"/>
      <c r="X36" s="751"/>
    </row>
    <row r="37" spans="1:24" s="139" customFormat="1" ht="7.5" customHeight="1" x14ac:dyDescent="0.2">
      <c r="A37" s="390"/>
      <c r="B37" s="390"/>
      <c r="C37" s="390"/>
      <c r="D37" s="390"/>
      <c r="E37" s="390"/>
      <c r="F37" s="387"/>
      <c r="G37" s="387"/>
      <c r="H37" s="387"/>
      <c r="I37" s="387"/>
      <c r="J37" s="387"/>
      <c r="K37" s="387"/>
      <c r="L37" s="387"/>
      <c r="M37" s="387"/>
      <c r="N37" s="405"/>
      <c r="O37" s="405"/>
      <c r="P37" s="405"/>
      <c r="Q37" s="405"/>
      <c r="R37" s="405"/>
      <c r="S37" s="405"/>
      <c r="T37" s="405"/>
      <c r="U37" s="405"/>
      <c r="V37" s="405"/>
      <c r="W37" s="405"/>
      <c r="X37" s="405"/>
    </row>
    <row r="38" spans="1:24" x14ac:dyDescent="0.2">
      <c r="A38" s="781" t="s">
        <v>140</v>
      </c>
      <c r="B38" s="781"/>
      <c r="C38" s="781"/>
      <c r="D38" s="781"/>
      <c r="E38" s="781"/>
      <c r="F38" s="781"/>
      <c r="G38" s="781"/>
      <c r="H38" s="781"/>
      <c r="I38" s="781"/>
      <c r="J38" s="781"/>
      <c r="K38" s="781"/>
      <c r="L38" s="406"/>
      <c r="M38" s="406"/>
      <c r="N38" s="406"/>
      <c r="O38" s="404"/>
      <c r="P38" s="404"/>
      <c r="Q38" s="404"/>
      <c r="R38" s="404"/>
      <c r="S38" s="404"/>
      <c r="T38" s="404"/>
      <c r="U38" s="404"/>
      <c r="V38" s="404"/>
      <c r="W38" s="404"/>
      <c r="X38" s="404"/>
    </row>
    <row r="39" spans="1:24" x14ac:dyDescent="0.2">
      <c r="A39" s="185"/>
      <c r="B39" s="185"/>
      <c r="C39" s="186"/>
      <c r="D39" s="186"/>
      <c r="E39" s="153"/>
      <c r="F39" s="153"/>
      <c r="G39" s="153"/>
      <c r="H39" s="153"/>
      <c r="I39" s="153"/>
      <c r="J39" s="153"/>
      <c r="K39" s="153"/>
      <c r="L39" s="153"/>
      <c r="M39" s="153"/>
      <c r="N39" s="153"/>
      <c r="O39" s="153"/>
      <c r="P39" s="153"/>
      <c r="Q39" s="153"/>
      <c r="R39" s="153"/>
      <c r="S39" s="153"/>
      <c r="T39" s="153"/>
      <c r="U39" s="153"/>
      <c r="V39" s="153"/>
      <c r="W39" s="153"/>
      <c r="X39" s="153"/>
    </row>
  </sheetData>
  <sheetProtection sheet="1" objects="1" scenarios="1"/>
  <mergeCells count="18">
    <mergeCell ref="A38:K38"/>
    <mergeCell ref="A2:B2"/>
    <mergeCell ref="A30:J30"/>
    <mergeCell ref="A34:G34"/>
    <mergeCell ref="A33:X33"/>
    <mergeCell ref="A35:W35"/>
    <mergeCell ref="A36:X36"/>
    <mergeCell ref="V2:X2"/>
    <mergeCell ref="V3:W3"/>
    <mergeCell ref="R5:T5"/>
    <mergeCell ref="V5:X5"/>
    <mergeCell ref="B5:D5"/>
    <mergeCell ref="F5:H5"/>
    <mergeCell ref="J5:L5"/>
    <mergeCell ref="N5:P5"/>
    <mergeCell ref="A5:A6"/>
    <mergeCell ref="A32:X32"/>
    <mergeCell ref="A1:K1"/>
  </mergeCells>
  <phoneticPr fontId="26" type="noConversion"/>
  <conditionalFormatting sqref="B8:D8 F8:H8 J8:L8 N8:P8 R8:T8 V8:X8">
    <cfRule type="expression" dxfId="13" priority="10">
      <formula>(#REF!="Percentage")</formula>
    </cfRule>
  </conditionalFormatting>
  <conditionalFormatting sqref="B10:D10 F10:H10 J10:L10 N10:P10 R10:T10 V10:X10">
    <cfRule type="expression" dxfId="12" priority="9">
      <formula>(#REF!="Percentage")</formula>
    </cfRule>
  </conditionalFormatting>
  <conditionalFormatting sqref="B12:D12 F12:H12 J12:L12 N12:P12 R12:T12 V12:X12">
    <cfRule type="expression" dxfId="11" priority="8">
      <formula>(#REF!="Percentage")</formula>
    </cfRule>
  </conditionalFormatting>
  <conditionalFormatting sqref="B14:D14 F14:H14 J14:L14 N14:P14 R14:T14 V14:X14">
    <cfRule type="expression" dxfId="10" priority="7">
      <formula>(#REF!="Percentage")</formula>
    </cfRule>
  </conditionalFormatting>
  <conditionalFormatting sqref="B16:D16 F16:H16 J16:L16 N16:P16 R16:T16 V16:X16">
    <cfRule type="expression" dxfId="9" priority="6">
      <formula>(#REF!="Percentage")</formula>
    </cfRule>
  </conditionalFormatting>
  <conditionalFormatting sqref="B18:D19 F18:H19 J18:L19 N18:P19 R18:T19 V18:X19 V21:X21 R21:T21 N21:P21 J21:L21 F21:H21 B21:D21">
    <cfRule type="expression" dxfId="8" priority="5">
      <formula>(#REF!="Percentage")</formula>
    </cfRule>
  </conditionalFormatting>
  <conditionalFormatting sqref="B24:D24 F24:H24 J24:L24 N24:P24 R24:T24 V24:X24">
    <cfRule type="expression" dxfId="7" priority="4">
      <formula>(#REF!="Percentage")</formula>
    </cfRule>
  </conditionalFormatting>
  <conditionalFormatting sqref="B26:D26 F26:H26 J26:L26 N26:P26 R26:T26 V26:X26">
    <cfRule type="expression" dxfId="6" priority="3">
      <formula>(#REF!="Percentage")</formula>
    </cfRule>
  </conditionalFormatting>
  <conditionalFormatting sqref="B20:D20 F20:H20 J20:L20 N20:P20 R20:T20 V20:X20">
    <cfRule type="expression" dxfId="5" priority="2">
      <formula>(#REF!="Percentage")</formula>
    </cfRule>
  </conditionalFormatting>
  <conditionalFormatting sqref="B22:D22 F22:H22 J22:L22 N22:P22 R22:T22 V22:X22">
    <cfRule type="expression" dxfId="4" priority="1">
      <formula>(#REF!="Percentage")</formula>
    </cfRule>
  </conditionalFormatting>
  <dataValidations count="1">
    <dataValidation type="list" allowBlank="1" showInputMessage="1" showErrorMessage="1" sqref="X3">
      <formula1>Gender</formula1>
    </dataValidation>
  </dataValidations>
  <pageMargins left="0.31496062992125984" right="0.27559055118110237" top="0.51181102362204722" bottom="0.51181102362204722" header="0.51181102362204722" footer="0.51181102362204722"/>
  <pageSetup paperSize="9" scale="8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A23"/>
  <sheetViews>
    <sheetView showGridLines="0" zoomScaleNormal="100" workbookViewId="0">
      <selection activeCell="X3" sqref="X3"/>
    </sheetView>
  </sheetViews>
  <sheetFormatPr defaultRowHeight="11.25" x14ac:dyDescent="0.2"/>
  <cols>
    <col min="1" max="1" width="32.7109375" style="148" customWidth="1"/>
    <col min="2" max="2" width="6.7109375" style="130" customWidth="1"/>
    <col min="3" max="4" width="6.7109375" style="131" customWidth="1"/>
    <col min="5" max="5" width="0.85546875" style="132" customWidth="1"/>
    <col min="6" max="8" width="6.7109375" style="132" customWidth="1"/>
    <col min="9" max="9" width="0.85546875" style="132" customWidth="1"/>
    <col min="10" max="12" width="6.7109375" style="132" customWidth="1"/>
    <col min="13" max="13" width="0.85546875" style="132" customWidth="1"/>
    <col min="14" max="16" width="6.7109375" style="132" customWidth="1"/>
    <col min="17" max="17" width="0.85546875" style="132" customWidth="1"/>
    <col min="18" max="20" width="6.7109375" style="132" customWidth="1"/>
    <col min="21" max="21" width="0.85546875" style="132" customWidth="1"/>
    <col min="22" max="24" width="6.7109375" style="132" customWidth="1"/>
    <col min="25" max="25" width="3" style="130" customWidth="1"/>
    <col min="26" max="26" width="9.140625" style="130"/>
    <col min="27" max="27" width="0" style="130" hidden="1" customWidth="1"/>
    <col min="28" max="16384" width="9.140625" style="130"/>
  </cols>
  <sheetData>
    <row r="1" spans="1:27" ht="13.5" customHeight="1" x14ac:dyDescent="0.2">
      <c r="A1" s="789" t="s">
        <v>318</v>
      </c>
      <c r="B1" s="789"/>
      <c r="C1" s="789"/>
      <c r="D1" s="789"/>
      <c r="E1" s="789"/>
      <c r="F1" s="789"/>
      <c r="G1" s="789"/>
      <c r="H1" s="789"/>
      <c r="I1" s="789"/>
      <c r="J1" s="789"/>
      <c r="K1" s="789"/>
      <c r="L1" s="789"/>
      <c r="M1" s="263"/>
      <c r="N1" s="263"/>
      <c r="O1" s="263"/>
      <c r="P1" s="263"/>
      <c r="Q1" s="258"/>
      <c r="R1" s="258"/>
      <c r="S1" s="258"/>
      <c r="T1" s="258"/>
      <c r="U1" s="258"/>
      <c r="V1" s="258"/>
      <c r="W1" s="258"/>
      <c r="X1" s="258"/>
    </row>
    <row r="2" spans="1:27" ht="13.5" customHeight="1" x14ac:dyDescent="0.2">
      <c r="A2" s="776" t="s">
        <v>347</v>
      </c>
      <c r="B2" s="776"/>
      <c r="C2" s="398"/>
      <c r="D2" s="398"/>
      <c r="E2" s="399"/>
      <c r="F2" s="400"/>
      <c r="G2" s="400"/>
      <c r="H2" s="400"/>
      <c r="I2" s="400"/>
      <c r="J2" s="400"/>
      <c r="K2" s="400"/>
      <c r="L2" s="400"/>
      <c r="M2" s="153"/>
      <c r="P2" s="153"/>
      <c r="Q2" s="153"/>
      <c r="R2" s="153"/>
      <c r="S2" s="153"/>
      <c r="T2" s="153"/>
      <c r="U2" s="153"/>
      <c r="V2" s="791" t="s">
        <v>213</v>
      </c>
      <c r="W2" s="791"/>
      <c r="X2" s="791"/>
      <c r="AA2" s="235">
        <f>IF(X3="Boys",0,IF(X3="Girls",25,50))</f>
        <v>50</v>
      </c>
    </row>
    <row r="3" spans="1:27" ht="12.75" customHeight="1" x14ac:dyDescent="0.2">
      <c r="A3" s="382" t="s">
        <v>0</v>
      </c>
      <c r="B3" s="383"/>
      <c r="C3" s="398"/>
      <c r="D3" s="398"/>
      <c r="E3" s="399"/>
      <c r="F3" s="400"/>
      <c r="G3" s="400"/>
      <c r="H3" s="400"/>
      <c r="I3" s="400"/>
      <c r="J3" s="400"/>
      <c r="K3" s="400"/>
      <c r="L3" s="400"/>
      <c r="M3" s="153"/>
      <c r="P3" s="153"/>
      <c r="Q3" s="153"/>
      <c r="R3" s="153"/>
      <c r="S3" s="153"/>
      <c r="T3" s="153"/>
      <c r="U3" s="153"/>
      <c r="V3" s="792" t="s">
        <v>181</v>
      </c>
      <c r="W3" s="792"/>
      <c r="X3" s="253" t="s">
        <v>98</v>
      </c>
    </row>
    <row r="4" spans="1:27" s="133" customFormat="1" ht="11.25" customHeight="1" x14ac:dyDescent="0.2">
      <c r="A4" s="105"/>
      <c r="D4" s="193"/>
      <c r="E4" s="194"/>
      <c r="F4" s="194"/>
      <c r="G4" s="194"/>
      <c r="H4" s="194"/>
      <c r="I4" s="194"/>
      <c r="J4" s="194"/>
      <c r="K4" s="194"/>
      <c r="L4" s="194"/>
      <c r="M4" s="194"/>
      <c r="N4" s="194"/>
      <c r="O4" s="194"/>
      <c r="P4" s="194"/>
      <c r="Q4" s="194"/>
      <c r="R4" s="194"/>
      <c r="S4" s="194"/>
      <c r="T4" s="194"/>
      <c r="U4" s="194"/>
      <c r="V4" s="194"/>
      <c r="W4" s="194"/>
      <c r="X4" s="194"/>
    </row>
    <row r="5" spans="1:27" s="133" customFormat="1" ht="71.25" customHeight="1" x14ac:dyDescent="0.2">
      <c r="A5" s="767" t="str">
        <f>IF(X3="All", "All pupils",X3)</f>
        <v>All pupils</v>
      </c>
      <c r="B5" s="793" t="s">
        <v>64</v>
      </c>
      <c r="C5" s="793"/>
      <c r="D5" s="793"/>
      <c r="E5" s="195"/>
      <c r="F5" s="788" t="s">
        <v>141</v>
      </c>
      <c r="G5" s="788"/>
      <c r="H5" s="788"/>
      <c r="I5" s="195"/>
      <c r="J5" s="788" t="s">
        <v>265</v>
      </c>
      <c r="K5" s="788"/>
      <c r="L5" s="788"/>
      <c r="M5" s="195"/>
      <c r="N5" s="788" t="s">
        <v>65</v>
      </c>
      <c r="O5" s="788"/>
      <c r="P5" s="788"/>
      <c r="Q5" s="195"/>
      <c r="R5" s="788" t="s">
        <v>66</v>
      </c>
      <c r="S5" s="788"/>
      <c r="T5" s="788"/>
      <c r="U5" s="195"/>
      <c r="V5" s="788" t="s">
        <v>67</v>
      </c>
      <c r="W5" s="788"/>
      <c r="X5" s="788"/>
    </row>
    <row r="6" spans="1:27" s="148" customFormat="1" ht="22.5" x14ac:dyDescent="0.2">
      <c r="A6" s="768"/>
      <c r="B6" s="533" t="s">
        <v>68</v>
      </c>
      <c r="C6" s="533" t="s">
        <v>275</v>
      </c>
      <c r="D6" s="533" t="s">
        <v>69</v>
      </c>
      <c r="E6" s="534"/>
      <c r="F6" s="533" t="s">
        <v>68</v>
      </c>
      <c r="G6" s="533" t="s">
        <v>275</v>
      </c>
      <c r="H6" s="533" t="s">
        <v>69</v>
      </c>
      <c r="I6" s="534"/>
      <c r="J6" s="533" t="s">
        <v>68</v>
      </c>
      <c r="K6" s="533" t="s">
        <v>275</v>
      </c>
      <c r="L6" s="533" t="s">
        <v>69</v>
      </c>
      <c r="M6" s="534"/>
      <c r="N6" s="533" t="s">
        <v>68</v>
      </c>
      <c r="O6" s="533" t="s">
        <v>275</v>
      </c>
      <c r="P6" s="533" t="s">
        <v>69</v>
      </c>
      <c r="Q6" s="534"/>
      <c r="R6" s="533" t="s">
        <v>68</v>
      </c>
      <c r="S6" s="533" t="s">
        <v>275</v>
      </c>
      <c r="T6" s="533" t="s">
        <v>69</v>
      </c>
      <c r="U6" s="534"/>
      <c r="V6" s="533" t="s">
        <v>68</v>
      </c>
      <c r="W6" s="533" t="s">
        <v>275</v>
      </c>
      <c r="X6" s="533" t="s">
        <v>69</v>
      </c>
    </row>
    <row r="7" spans="1:27" ht="11.25" customHeight="1" x14ac:dyDescent="0.2">
      <c r="B7" s="134"/>
      <c r="C7" s="124"/>
      <c r="D7" s="124"/>
      <c r="E7" s="135"/>
      <c r="F7" s="135"/>
      <c r="G7" s="135"/>
      <c r="H7" s="124"/>
      <c r="I7" s="124"/>
      <c r="J7" s="124"/>
      <c r="K7" s="124"/>
      <c r="L7" s="124"/>
      <c r="M7" s="124"/>
      <c r="N7" s="124"/>
      <c r="O7" s="124"/>
      <c r="P7" s="124"/>
      <c r="Q7" s="124"/>
      <c r="R7" s="124"/>
      <c r="S7" s="124"/>
      <c r="T7" s="124"/>
      <c r="U7" s="124"/>
      <c r="V7" s="124"/>
      <c r="W7" s="124"/>
      <c r="X7" s="124"/>
    </row>
    <row r="8" spans="1:27" s="3" customFormat="1" ht="12" customHeight="1" x14ac:dyDescent="0.2">
      <c r="A8" s="99" t="s">
        <v>210</v>
      </c>
      <c r="B8" s="252">
        <f>VLOOKUP($A8,Table6,$AA$2+'SQL 6ab'!C$4,0)</f>
        <v>15.2</v>
      </c>
      <c r="C8" s="252">
        <f>VLOOKUP($A8,Table6,$AA$2+'SQL 6ab'!D$4,0)</f>
        <v>53.9</v>
      </c>
      <c r="D8" s="252">
        <f>VLOOKUP($A8,Table6,$AA$2+'SQL 6ab'!E$4,0)</f>
        <v>30.9</v>
      </c>
      <c r="F8" s="252">
        <f>VLOOKUP($A8,Table6,$AA$2+'SQL 6ab'!F$4,0)</f>
        <v>5.9</v>
      </c>
      <c r="G8" s="252">
        <f>VLOOKUP($A8,Table6,$AA$2+'SQL 6ab'!G$4,0)</f>
        <v>49.9</v>
      </c>
      <c r="H8" s="252">
        <f>VLOOKUP($A8,Table6,$AA$2+'SQL 6ab'!H$4,0)</f>
        <v>91.8</v>
      </c>
      <c r="J8" s="252">
        <f>VLOOKUP($A8,Table6,$AA$2+'SQL 6ab'!I$4,0)</f>
        <v>7</v>
      </c>
      <c r="K8" s="252">
        <f>VLOOKUP($A8,Table6,$AA$2+'SQL 6ab'!J$4,0)</f>
        <v>53.5</v>
      </c>
      <c r="L8" s="252">
        <f>VLOOKUP($A8,Table6,$AA$2+'SQL 6ab'!K$4,0)</f>
        <v>93</v>
      </c>
      <c r="N8" s="252">
        <f>VLOOKUP($A8,Table6,$AA$2+'SQL 6ab'!L$4,0)</f>
        <v>0.6</v>
      </c>
      <c r="O8" s="252">
        <f>VLOOKUP($A8,Table6,$AA$2+'SQL 6ab'!M$4,0)</f>
        <v>12.3</v>
      </c>
      <c r="P8" s="252">
        <f>VLOOKUP($A8,Table6,$AA$2+'SQL 6ab'!N$4,0)</f>
        <v>52.6</v>
      </c>
      <c r="R8" s="252">
        <f>VLOOKUP($A8,Table6,$AA$2+'SQL 6ab'!O$4,0)</f>
        <v>52.8</v>
      </c>
      <c r="S8" s="252">
        <f>VLOOKUP($A8,Table6,$AA$2+'SQL 6ab'!P$4,0)</f>
        <v>69.2</v>
      </c>
      <c r="T8" s="252">
        <f>VLOOKUP($A8,Table6,$AA$2+'SQL 6ab'!Q$4,0)</f>
        <v>84.3</v>
      </c>
      <c r="V8" s="252">
        <f>VLOOKUP($A8,Table6,$AA$2+'SQL 6ab'!R$4,0)</f>
        <v>28.7</v>
      </c>
      <c r="W8" s="252">
        <f>VLOOKUP($A8,Table6,$AA$2+'SQL 6ab'!S$4,0)</f>
        <v>65</v>
      </c>
      <c r="X8" s="252">
        <f>VLOOKUP($A8,Table6,$AA$2+'SQL 6ab'!T$4,0)</f>
        <v>83.3</v>
      </c>
    </row>
    <row r="9" spans="1:27" s="3" customFormat="1" ht="11.25" customHeight="1" x14ac:dyDescent="0.2">
      <c r="A9" s="254"/>
    </row>
    <row r="10" spans="1:27" s="3" customFormat="1" ht="11.25" customHeight="1" x14ac:dyDescent="0.2">
      <c r="A10" s="254" t="s">
        <v>208</v>
      </c>
      <c r="B10" s="252" t="str">
        <f>VLOOKUP($A10,Table6,$AA$2+'SQL 6ab'!C$4,0)</f>
        <v>x</v>
      </c>
      <c r="C10" s="252">
        <f>VLOOKUP($A10,Table6,$AA$2+'SQL 6ab'!D$4,0)</f>
        <v>11.2</v>
      </c>
      <c r="D10" s="252">
        <f>VLOOKUP($A10,Table6,$AA$2+'SQL 6ab'!E$4,0)</f>
        <v>88.8</v>
      </c>
      <c r="F10" s="252" t="str">
        <f>VLOOKUP($A10,Table6,$AA$2+'SQL 6ab'!F$4,0)</f>
        <v>x</v>
      </c>
      <c r="G10" s="252">
        <f>VLOOKUP($A10,Table6,$AA$2+'SQL 6ab'!G$4,0)</f>
        <v>86</v>
      </c>
      <c r="H10" s="252">
        <f>VLOOKUP($A10,Table6,$AA$2+'SQL 6ab'!H$4,0)</f>
        <v>97.1</v>
      </c>
      <c r="J10" s="252" t="str">
        <f>VLOOKUP($A10,Table6,$AA$2+'SQL 6ab'!I$4,0)</f>
        <v>x</v>
      </c>
      <c r="K10" s="252">
        <f>VLOOKUP($A10,Table6,$AA$2+'SQL 6ab'!J$4,0)</f>
        <v>87</v>
      </c>
      <c r="L10" s="252">
        <f>VLOOKUP($A10,Table6,$AA$2+'SQL 6ab'!K$4,0)</f>
        <v>97.4</v>
      </c>
      <c r="N10" s="252">
        <f>VLOOKUP($A10,Table6,$AA$2+'SQL 6ab'!L$4,0)</f>
        <v>0</v>
      </c>
      <c r="O10" s="252">
        <f>VLOOKUP($A10,Table6,$AA$2+'SQL 6ab'!M$4,0)</f>
        <v>46.8</v>
      </c>
      <c r="P10" s="252">
        <f>VLOOKUP($A10,Table6,$AA$2+'SQL 6ab'!N$4,0)</f>
        <v>74.099999999999994</v>
      </c>
      <c r="R10" s="252" t="str">
        <f>VLOOKUP($A10,Table6,$AA$2+'SQL 6ab'!O$4,0)</f>
        <v>x</v>
      </c>
      <c r="S10" s="252">
        <f>VLOOKUP($A10,Table6,$AA$2+'SQL 6ab'!P$4,0)</f>
        <v>87.6</v>
      </c>
      <c r="T10" s="252">
        <f>VLOOKUP($A10,Table6,$AA$2+'SQL 6ab'!Q$4,0)</f>
        <v>92.6</v>
      </c>
      <c r="V10" s="252" t="str">
        <f>VLOOKUP($A10,Table6,$AA$2+'SQL 6ab'!R$4,0)</f>
        <v>x</v>
      </c>
      <c r="W10" s="252">
        <f>VLOOKUP($A10,Table6,$AA$2+'SQL 6ab'!S$4,0)</f>
        <v>87.5</v>
      </c>
      <c r="X10" s="252">
        <f>VLOOKUP($A10,Table6,$AA$2+'SQL 6ab'!T$4,0)</f>
        <v>96.1</v>
      </c>
    </row>
    <row r="11" spans="1:27" s="3" customFormat="1" ht="11.25" customHeight="1" x14ac:dyDescent="0.2">
      <c r="A11" s="254"/>
    </row>
    <row r="12" spans="1:27" s="3" customFormat="1" ht="11.25" customHeight="1" x14ac:dyDescent="0.2">
      <c r="A12" s="254" t="s">
        <v>209</v>
      </c>
      <c r="B12" s="252">
        <f>VLOOKUP($A12,Table6,$AA$2+'SQL 6ab'!C$4,0)</f>
        <v>17.5</v>
      </c>
      <c r="C12" s="252">
        <f>VLOOKUP($A12,Table6,$AA$2+'SQL 6ab'!D$4,0)</f>
        <v>61.5</v>
      </c>
      <c r="D12" s="252">
        <f>VLOOKUP($A12,Table6,$AA$2+'SQL 6ab'!E$4,0)</f>
        <v>21</v>
      </c>
      <c r="F12" s="252">
        <f>VLOOKUP($A12,Table6,$AA$2+'SQL 6ab'!F$4,0)</f>
        <v>4.5</v>
      </c>
      <c r="G12" s="252">
        <f>VLOOKUP($A12,Table6,$AA$2+'SQL 6ab'!G$4,0)</f>
        <v>48.5</v>
      </c>
      <c r="H12" s="252">
        <f>VLOOKUP($A12,Table6,$AA$2+'SQL 6ab'!H$4,0)</f>
        <v>89.6</v>
      </c>
      <c r="J12" s="252">
        <f>VLOOKUP($A12,Table6,$AA$2+'SQL 6ab'!I$4,0)</f>
        <v>5.4</v>
      </c>
      <c r="K12" s="252">
        <f>VLOOKUP($A12,Table6,$AA$2+'SQL 6ab'!J$4,0)</f>
        <v>52.5</v>
      </c>
      <c r="L12" s="252">
        <f>VLOOKUP($A12,Table6,$AA$2+'SQL 6ab'!K$4,0)</f>
        <v>91.2</v>
      </c>
      <c r="N12" s="252">
        <f>VLOOKUP($A12,Table6,$AA$2+'SQL 6ab'!L$4,0)</f>
        <v>0.4</v>
      </c>
      <c r="O12" s="252">
        <f>VLOOKUP($A12,Table6,$AA$2+'SQL 6ab'!M$4,0)</f>
        <v>8.6999999999999993</v>
      </c>
      <c r="P12" s="252">
        <f>VLOOKUP($A12,Table6,$AA$2+'SQL 6ab'!N$4,0)</f>
        <v>37.9</v>
      </c>
      <c r="R12" s="252">
        <f>VLOOKUP($A12,Table6,$AA$2+'SQL 6ab'!O$4,0)</f>
        <v>51.1</v>
      </c>
      <c r="S12" s="252">
        <f>VLOOKUP($A12,Table6,$AA$2+'SQL 6ab'!P$4,0)</f>
        <v>69</v>
      </c>
      <c r="T12" s="252">
        <f>VLOOKUP($A12,Table6,$AA$2+'SQL 6ab'!Q$4,0)</f>
        <v>80.900000000000006</v>
      </c>
      <c r="V12" s="252">
        <f>VLOOKUP($A12,Table6,$AA$2+'SQL 6ab'!R$4,0)</f>
        <v>26.2</v>
      </c>
      <c r="W12" s="252">
        <f>VLOOKUP($A12,Table6,$AA$2+'SQL 6ab'!S$4,0)</f>
        <v>64.400000000000006</v>
      </c>
      <c r="X12" s="252">
        <f>VLOOKUP($A12,Table6,$AA$2+'SQL 6ab'!T$4,0)</f>
        <v>79.8</v>
      </c>
    </row>
    <row r="13" spans="1:27" s="3" customFormat="1" ht="11.25" customHeight="1" x14ac:dyDescent="0.2">
      <c r="A13" s="254"/>
    </row>
    <row r="14" spans="1:27" s="3" customFormat="1" ht="11.25" customHeight="1" x14ac:dyDescent="0.2">
      <c r="A14" s="254" t="s">
        <v>94</v>
      </c>
      <c r="B14" s="252">
        <f>VLOOKUP($A14,Table6,$AA$2+'SQL 6ab'!C$4,0)</f>
        <v>14.7</v>
      </c>
      <c r="C14" s="252">
        <f>VLOOKUP($A14,Table6,$AA$2+'SQL 6ab'!D$4,0)</f>
        <v>52.4</v>
      </c>
      <c r="D14" s="252">
        <f>VLOOKUP($A14,Table6,$AA$2+'SQL 6ab'!E$4,0)</f>
        <v>32.9</v>
      </c>
      <c r="F14" s="252">
        <f>VLOOKUP($A14,Table6,$AA$2+'SQL 6ab'!F$4,0)</f>
        <v>5.8</v>
      </c>
      <c r="G14" s="252">
        <f>VLOOKUP($A14,Table6,$AA$2+'SQL 6ab'!G$4,0)</f>
        <v>50.1</v>
      </c>
      <c r="H14" s="252">
        <f>VLOOKUP($A14,Table6,$AA$2+'SQL 6ab'!H$4,0)</f>
        <v>92.3</v>
      </c>
      <c r="J14" s="252">
        <f>VLOOKUP($A14,Table6,$AA$2+'SQL 6ab'!I$4,0)</f>
        <v>6.9</v>
      </c>
      <c r="K14" s="252">
        <f>VLOOKUP($A14,Table6,$AA$2+'SQL 6ab'!J$4,0)</f>
        <v>53.7</v>
      </c>
      <c r="L14" s="252">
        <f>VLOOKUP($A14,Table6,$AA$2+'SQL 6ab'!K$4,0)</f>
        <v>93.4</v>
      </c>
      <c r="N14" s="252">
        <f>VLOOKUP($A14,Table6,$AA$2+'SQL 6ab'!L$4,0)</f>
        <v>0.6</v>
      </c>
      <c r="O14" s="252">
        <f>VLOOKUP($A14,Table6,$AA$2+'SQL 6ab'!M$4,0)</f>
        <v>12.4</v>
      </c>
      <c r="P14" s="252">
        <f>VLOOKUP($A14,Table6,$AA$2+'SQL 6ab'!N$4,0)</f>
        <v>54.5</v>
      </c>
      <c r="R14" s="252">
        <f>VLOOKUP($A14,Table6,$AA$2+'SQL 6ab'!O$4,0)</f>
        <v>52.7</v>
      </c>
      <c r="S14" s="252">
        <f>VLOOKUP($A14,Table6,$AA$2+'SQL 6ab'!P$4,0)</f>
        <v>69.400000000000006</v>
      </c>
      <c r="T14" s="252">
        <f>VLOOKUP($A14,Table6,$AA$2+'SQL 6ab'!Q$4,0)</f>
        <v>85.1</v>
      </c>
      <c r="V14" s="252">
        <f>VLOOKUP($A14,Table6,$AA$2+'SQL 6ab'!R$4,0)</f>
        <v>28.6</v>
      </c>
      <c r="W14" s="252">
        <f>VLOOKUP($A14,Table6,$AA$2+'SQL 6ab'!S$4,0)</f>
        <v>65.2</v>
      </c>
      <c r="X14" s="252">
        <f>VLOOKUP($A14,Table6,$AA$2+'SQL 6ab'!T$4,0)</f>
        <v>84.6</v>
      </c>
    </row>
    <row r="15" spans="1:27" s="3" customFormat="1" ht="11.25" customHeight="1" x14ac:dyDescent="0.2">
      <c r="A15" s="136"/>
      <c r="B15" s="137"/>
      <c r="C15" s="138"/>
      <c r="D15" s="138"/>
      <c r="E15" s="138"/>
      <c r="F15" s="138"/>
      <c r="G15" s="138"/>
      <c r="H15" s="138"/>
      <c r="I15" s="138"/>
      <c r="J15" s="138"/>
      <c r="K15" s="4"/>
      <c r="L15" s="4"/>
      <c r="M15" s="4"/>
      <c r="N15" s="4"/>
      <c r="O15" s="4"/>
      <c r="P15" s="4"/>
      <c r="Q15" s="4"/>
      <c r="R15" s="4"/>
      <c r="S15" s="4"/>
      <c r="T15" s="4"/>
      <c r="U15" s="4"/>
      <c r="V15" s="4"/>
      <c r="W15" s="4"/>
      <c r="X15" s="4"/>
    </row>
    <row r="16" spans="1:27" ht="11.25" customHeight="1" x14ac:dyDescent="0.2">
      <c r="A16" s="401"/>
      <c r="B16" s="402"/>
      <c r="C16" s="403"/>
      <c r="D16" s="403"/>
      <c r="E16" s="403"/>
      <c r="F16" s="403"/>
      <c r="G16" s="403"/>
      <c r="H16" s="403"/>
      <c r="I16" s="403"/>
      <c r="J16" s="403"/>
      <c r="K16" s="403"/>
      <c r="L16" s="403"/>
      <c r="M16" s="403"/>
      <c r="N16" s="403"/>
      <c r="O16" s="403"/>
      <c r="P16" s="403"/>
      <c r="Q16" s="403"/>
      <c r="R16" s="403"/>
      <c r="S16" s="403"/>
      <c r="T16" s="403"/>
      <c r="U16" s="403"/>
      <c r="V16" s="403"/>
      <c r="W16" s="403"/>
      <c r="X16" s="178" t="s">
        <v>342</v>
      </c>
      <c r="Y16" s="185"/>
    </row>
    <row r="17" spans="1:25" ht="11.25" customHeight="1" x14ac:dyDescent="0.2">
      <c r="A17" s="637"/>
      <c r="B17" s="402"/>
      <c r="C17" s="403"/>
      <c r="D17" s="403"/>
      <c r="E17" s="403"/>
      <c r="F17" s="403"/>
      <c r="G17" s="403"/>
      <c r="H17" s="403"/>
      <c r="I17" s="403"/>
      <c r="J17" s="403"/>
      <c r="K17" s="403"/>
      <c r="L17" s="403"/>
      <c r="M17" s="403"/>
      <c r="N17" s="403"/>
      <c r="O17" s="403"/>
      <c r="P17" s="403"/>
      <c r="Q17" s="403"/>
      <c r="R17" s="403"/>
      <c r="S17" s="403"/>
      <c r="T17" s="403"/>
      <c r="U17" s="403"/>
      <c r="V17" s="403"/>
      <c r="W17" s="403"/>
      <c r="X17" s="178"/>
      <c r="Y17" s="185"/>
    </row>
    <row r="18" spans="1:25" ht="9.75" customHeight="1" x14ac:dyDescent="0.2">
      <c r="A18" s="795" t="s">
        <v>523</v>
      </c>
      <c r="B18" s="774"/>
      <c r="C18" s="774"/>
      <c r="D18" s="774"/>
      <c r="E18" s="774"/>
      <c r="F18" s="774"/>
      <c r="G18" s="774"/>
      <c r="H18" s="774"/>
      <c r="I18" s="774"/>
      <c r="J18" s="774"/>
      <c r="K18" s="407"/>
      <c r="L18" s="407"/>
      <c r="M18" s="403"/>
      <c r="N18" s="403"/>
      <c r="O18" s="403"/>
      <c r="P18" s="403"/>
      <c r="Q18" s="403"/>
      <c r="R18" s="403"/>
      <c r="S18" s="403"/>
      <c r="T18" s="403"/>
      <c r="U18" s="403"/>
      <c r="V18" s="403"/>
      <c r="W18" s="403"/>
      <c r="X18" s="403"/>
      <c r="Y18" s="185"/>
    </row>
    <row r="19" spans="1:25" ht="11.25" customHeight="1" x14ac:dyDescent="0.2">
      <c r="A19" s="669" t="s">
        <v>520</v>
      </c>
      <c r="B19" s="397"/>
      <c r="C19" s="397"/>
      <c r="D19" s="397"/>
      <c r="E19" s="397"/>
      <c r="F19" s="397"/>
      <c r="G19" s="397"/>
      <c r="H19" s="408"/>
      <c r="I19" s="408"/>
      <c r="J19" s="408"/>
      <c r="K19" s="408"/>
      <c r="L19" s="408"/>
      <c r="M19" s="404"/>
      <c r="N19" s="404"/>
      <c r="O19" s="404"/>
      <c r="P19" s="404"/>
      <c r="Q19" s="404"/>
      <c r="R19" s="404"/>
      <c r="S19" s="404"/>
      <c r="T19" s="404"/>
      <c r="U19" s="404"/>
      <c r="V19" s="404"/>
      <c r="W19" s="404"/>
      <c r="X19" s="404"/>
      <c r="Y19" s="185"/>
    </row>
    <row r="20" spans="1:25" ht="24" customHeight="1" x14ac:dyDescent="0.2">
      <c r="A20" s="785" t="s">
        <v>462</v>
      </c>
      <c r="B20" s="785"/>
      <c r="C20" s="785"/>
      <c r="D20" s="785"/>
      <c r="E20" s="785"/>
      <c r="F20" s="785"/>
      <c r="G20" s="785"/>
      <c r="H20" s="785"/>
      <c r="I20" s="785"/>
      <c r="J20" s="785"/>
      <c r="K20" s="785"/>
      <c r="L20" s="785"/>
      <c r="M20" s="785"/>
      <c r="N20" s="785"/>
      <c r="O20" s="785"/>
      <c r="P20" s="785"/>
      <c r="Q20" s="785"/>
      <c r="R20" s="785"/>
      <c r="S20" s="785"/>
      <c r="T20" s="785"/>
      <c r="U20" s="785"/>
      <c r="V20" s="785"/>
      <c r="W20" s="785"/>
      <c r="X20" s="785"/>
      <c r="Y20" s="185"/>
    </row>
    <row r="21" spans="1:25" ht="11.25" customHeight="1" x14ac:dyDescent="0.2">
      <c r="A21" s="390"/>
      <c r="B21" s="390"/>
      <c r="C21" s="390"/>
      <c r="D21" s="390"/>
      <c r="E21" s="390"/>
      <c r="F21" s="387"/>
      <c r="G21" s="387"/>
      <c r="H21" s="387"/>
      <c r="I21" s="387"/>
      <c r="J21" s="387"/>
      <c r="K21" s="387"/>
      <c r="L21" s="387"/>
      <c r="M21" s="387"/>
      <c r="N21" s="405"/>
      <c r="O21" s="405"/>
      <c r="P21" s="405"/>
      <c r="Q21" s="405"/>
      <c r="R21" s="405"/>
      <c r="S21" s="405"/>
      <c r="T21" s="405"/>
      <c r="U21" s="405"/>
      <c r="V21" s="405"/>
      <c r="W21" s="405"/>
      <c r="X21" s="405"/>
      <c r="Y21" s="152"/>
    </row>
    <row r="22" spans="1:25" s="139" customFormat="1" ht="11.25" customHeight="1" x14ac:dyDescent="0.2">
      <c r="A22" s="781" t="s">
        <v>140</v>
      </c>
      <c r="B22" s="781"/>
      <c r="C22" s="781"/>
      <c r="D22" s="781"/>
      <c r="E22" s="781"/>
      <c r="F22" s="781"/>
      <c r="G22" s="781"/>
      <c r="H22" s="781"/>
      <c r="I22" s="781"/>
      <c r="J22" s="781"/>
      <c r="K22" s="781"/>
      <c r="L22" s="404"/>
      <c r="M22" s="404"/>
      <c r="N22" s="404"/>
      <c r="O22" s="404"/>
      <c r="P22" s="404"/>
      <c r="Q22" s="404"/>
      <c r="R22" s="404"/>
      <c r="S22" s="404"/>
      <c r="T22" s="404"/>
      <c r="U22" s="404"/>
      <c r="V22" s="404"/>
      <c r="W22" s="404"/>
      <c r="X22" s="404"/>
      <c r="Y22" s="185"/>
    </row>
    <row r="23" spans="1:25" x14ac:dyDescent="0.2">
      <c r="A23" s="409"/>
      <c r="B23" s="410"/>
      <c r="C23" s="398"/>
      <c r="D23" s="398"/>
      <c r="E23" s="400"/>
      <c r="F23" s="400"/>
      <c r="G23" s="400"/>
      <c r="H23" s="400"/>
      <c r="I23" s="400"/>
      <c r="J23" s="400"/>
      <c r="K23" s="400"/>
      <c r="L23" s="400"/>
      <c r="M23" s="400"/>
      <c r="N23" s="400"/>
      <c r="O23" s="400"/>
      <c r="P23" s="400"/>
      <c r="Q23" s="400"/>
      <c r="R23" s="400"/>
      <c r="S23" s="400"/>
      <c r="T23" s="400"/>
      <c r="U23" s="400"/>
      <c r="V23" s="400"/>
      <c r="W23" s="400"/>
      <c r="X23" s="400"/>
    </row>
  </sheetData>
  <sheetProtection sheet="1" objects="1" scenarios="1"/>
  <mergeCells count="14">
    <mergeCell ref="A1:L1"/>
    <mergeCell ref="V2:X2"/>
    <mergeCell ref="V3:W3"/>
    <mergeCell ref="A22:K22"/>
    <mergeCell ref="A2:B2"/>
    <mergeCell ref="B5:D5"/>
    <mergeCell ref="F5:H5"/>
    <mergeCell ref="J5:L5"/>
    <mergeCell ref="N5:P5"/>
    <mergeCell ref="R5:T5"/>
    <mergeCell ref="V5:X5"/>
    <mergeCell ref="A18:J18"/>
    <mergeCell ref="A5:A6"/>
    <mergeCell ref="A20:X20"/>
  </mergeCells>
  <conditionalFormatting sqref="B8:D8 F8:H8 J8:L8 N8:P8 R8:T8 V8:X8">
    <cfRule type="expression" dxfId="3" priority="8">
      <formula>(#REF!="Percentage")</formula>
    </cfRule>
  </conditionalFormatting>
  <conditionalFormatting sqref="B10:D10 F10:H10 J10:L10 N10:P10 R10:T10 V10:X10">
    <cfRule type="expression" dxfId="2" priority="7">
      <formula>(#REF!="Percentage")</formula>
    </cfRule>
  </conditionalFormatting>
  <conditionalFormatting sqref="B12:D12 F12:H12 J12:L12 N12:P12 R12:T12 V12:X12">
    <cfRule type="expression" dxfId="1" priority="6">
      <formula>(#REF!="Percentage")</formula>
    </cfRule>
  </conditionalFormatting>
  <conditionalFormatting sqref="B14:D14 F14:H14 J14:L14 N14:P14 R14:T14 V14:X14">
    <cfRule type="expression" dxfId="0" priority="5">
      <formula>(#REF!="Percentage")</formula>
    </cfRule>
  </conditionalFormatting>
  <dataValidations count="1">
    <dataValidation type="list" allowBlank="1" showInputMessage="1" showErrorMessage="1" sqref="X3">
      <formula1>Gender</formula1>
    </dataValidation>
  </dataValidations>
  <pageMargins left="0.31496062992125984" right="0.27559055118110237" top="0.51181102362204722" bottom="0.51181102362204722"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Q66"/>
  <sheetViews>
    <sheetView showGridLines="0" zoomScaleNormal="100" workbookViewId="0">
      <selection sqref="A1:H1"/>
    </sheetView>
  </sheetViews>
  <sheetFormatPr defaultRowHeight="12" x14ac:dyDescent="0.2"/>
  <cols>
    <col min="1" max="1" width="24.7109375" style="1" customWidth="1"/>
    <col min="2" max="2" width="10.7109375" style="1" customWidth="1"/>
    <col min="3" max="3" width="3.5703125" style="1" customWidth="1"/>
    <col min="4" max="4" width="11.7109375" style="1" customWidth="1"/>
    <col min="5" max="5" width="13.7109375" style="1" bestFit="1" customWidth="1"/>
    <col min="6" max="6" width="11.7109375" style="1" customWidth="1"/>
    <col min="7" max="7" width="13.7109375" style="1" bestFit="1" customWidth="1"/>
    <col min="8" max="8" width="11.7109375" style="1" customWidth="1"/>
    <col min="9" max="16384" width="9.140625" style="1"/>
  </cols>
  <sheetData>
    <row r="1" spans="1:8" ht="12.75" customHeight="1" x14ac:dyDescent="0.2">
      <c r="A1" s="680" t="s">
        <v>312</v>
      </c>
      <c r="B1" s="680"/>
      <c r="C1" s="680"/>
      <c r="D1" s="680"/>
      <c r="E1" s="680"/>
      <c r="F1" s="680"/>
      <c r="G1" s="680"/>
      <c r="H1" s="680"/>
    </row>
    <row r="2" spans="1:8" ht="12.75" customHeight="1" x14ac:dyDescent="0.2">
      <c r="A2" s="202" t="s">
        <v>337</v>
      </c>
      <c r="B2" s="202"/>
      <c r="C2" s="201"/>
      <c r="D2" s="201"/>
      <c r="E2" s="201"/>
      <c r="F2" s="201"/>
      <c r="G2" s="201"/>
      <c r="H2" s="201"/>
    </row>
    <row r="3" spans="1:8" ht="12.75" customHeight="1" x14ac:dyDescent="0.2">
      <c r="A3" s="196" t="s">
        <v>0</v>
      </c>
      <c r="B3" s="201"/>
      <c r="C3" s="201"/>
      <c r="D3" s="201"/>
      <c r="E3" s="201"/>
      <c r="F3" s="201"/>
      <c r="G3" s="201"/>
      <c r="H3" s="201"/>
    </row>
    <row r="4" spans="1:8" s="3" customFormat="1" ht="11.25" customHeight="1" x14ac:dyDescent="0.2">
      <c r="A4" s="204"/>
      <c r="B4" s="204"/>
      <c r="C4" s="204"/>
      <c r="D4" s="204"/>
      <c r="E4" s="204"/>
      <c r="F4" s="204"/>
      <c r="G4" s="204"/>
      <c r="H4" s="342"/>
    </row>
    <row r="5" spans="1:8" s="3" customFormat="1" ht="22.5" customHeight="1" x14ac:dyDescent="0.2">
      <c r="A5" s="231"/>
      <c r="B5" s="681" t="s">
        <v>89</v>
      </c>
      <c r="C5" s="299"/>
      <c r="D5" s="683" t="s">
        <v>1</v>
      </c>
      <c r="E5" s="683"/>
      <c r="F5" s="683"/>
      <c r="G5" s="683"/>
      <c r="H5" s="683"/>
    </row>
    <row r="6" spans="1:8" s="3" customFormat="1" ht="60.75" customHeight="1" x14ac:dyDescent="0.2">
      <c r="A6" s="343"/>
      <c r="B6" s="682"/>
      <c r="C6" s="300"/>
      <c r="D6" s="227" t="s">
        <v>2</v>
      </c>
      <c r="E6" s="227" t="s">
        <v>313</v>
      </c>
      <c r="F6" s="227" t="s">
        <v>3</v>
      </c>
      <c r="G6" s="227" t="s">
        <v>314</v>
      </c>
      <c r="H6" s="227" t="s">
        <v>90</v>
      </c>
    </row>
    <row r="7" spans="1:8" s="3" customFormat="1" ht="11.25" customHeight="1" x14ac:dyDescent="0.2">
      <c r="A7" s="5"/>
      <c r="B7" s="6"/>
      <c r="C7" s="6"/>
      <c r="D7" s="6"/>
      <c r="E7" s="6"/>
      <c r="F7" s="6"/>
      <c r="G7" s="6"/>
      <c r="H7" s="6"/>
    </row>
    <row r="8" spans="1:8" s="3" customFormat="1" ht="11.25" customHeight="1" x14ac:dyDescent="0.2">
      <c r="A8" s="98" t="s">
        <v>4</v>
      </c>
      <c r="B8" s="7"/>
      <c r="C8" s="7"/>
      <c r="D8" s="6"/>
      <c r="E8" s="6"/>
      <c r="F8" s="6"/>
      <c r="G8" s="6"/>
      <c r="H8" s="6"/>
    </row>
    <row r="9" spans="1:8" s="3" customFormat="1" ht="11.25" customHeight="1" x14ac:dyDescent="0.2">
      <c r="A9" s="149" t="s">
        <v>5</v>
      </c>
      <c r="B9" s="8">
        <v>594035</v>
      </c>
      <c r="C9" s="8"/>
      <c r="D9" s="10">
        <v>44.5</v>
      </c>
      <c r="E9" s="10">
        <v>35.200000000000003</v>
      </c>
      <c r="F9" s="10">
        <v>86.1</v>
      </c>
      <c r="G9" s="10">
        <v>83.4</v>
      </c>
      <c r="H9" s="10">
        <v>92.2</v>
      </c>
    </row>
    <row r="10" spans="1:8" s="3" customFormat="1" ht="12.75" customHeight="1" x14ac:dyDescent="0.2">
      <c r="A10" s="149" t="s">
        <v>91</v>
      </c>
      <c r="B10" s="8">
        <v>586766</v>
      </c>
      <c r="C10" s="8"/>
      <c r="D10" s="10">
        <v>45.1</v>
      </c>
      <c r="E10" s="11">
        <v>35.6</v>
      </c>
      <c r="F10" s="10">
        <v>86.4</v>
      </c>
      <c r="G10" s="10">
        <v>83.9</v>
      </c>
      <c r="H10" s="10">
        <v>92.3</v>
      </c>
    </row>
    <row r="11" spans="1:8" s="3" customFormat="1" ht="11.25" customHeight="1" x14ac:dyDescent="0.2">
      <c r="A11" s="149" t="s">
        <v>6</v>
      </c>
      <c r="B11" s="8">
        <v>575210</v>
      </c>
      <c r="C11" s="8"/>
      <c r="D11" s="10">
        <v>46.3</v>
      </c>
      <c r="E11" s="11">
        <v>37</v>
      </c>
      <c r="F11" s="10">
        <v>87.5</v>
      </c>
      <c r="G11" s="10">
        <v>83.8</v>
      </c>
      <c r="H11" s="10">
        <v>93.4</v>
      </c>
    </row>
    <row r="12" spans="1:8" s="3" customFormat="1" ht="11.25" customHeight="1" x14ac:dyDescent="0.2">
      <c r="A12" s="149" t="s">
        <v>7</v>
      </c>
      <c r="B12" s="8">
        <v>580972</v>
      </c>
      <c r="C12" s="8"/>
      <c r="D12" s="11">
        <v>47.9</v>
      </c>
      <c r="E12" s="11">
        <v>38.6</v>
      </c>
      <c r="F12" s="11">
        <v>88.5</v>
      </c>
      <c r="G12" s="11">
        <v>85.8</v>
      </c>
      <c r="H12" s="11">
        <v>94</v>
      </c>
    </row>
    <row r="13" spans="1:8" s="3" customFormat="1" ht="11.25" customHeight="1" x14ac:dyDescent="0.2">
      <c r="A13" s="150" t="s">
        <v>8</v>
      </c>
      <c r="B13" s="12">
        <v>580393</v>
      </c>
      <c r="C13" s="12"/>
      <c r="D13" s="10">
        <v>49.2</v>
      </c>
      <c r="E13" s="11">
        <v>40</v>
      </c>
      <c r="F13" s="10">
        <v>88.9</v>
      </c>
      <c r="G13" s="10">
        <v>86.8</v>
      </c>
      <c r="H13" s="10">
        <v>94.4</v>
      </c>
    </row>
    <row r="14" spans="1:8" s="3" customFormat="1" ht="11.25" customHeight="1" x14ac:dyDescent="0.2">
      <c r="A14" s="150" t="s">
        <v>9</v>
      </c>
      <c r="B14" s="12">
        <v>603318</v>
      </c>
      <c r="C14" s="12"/>
      <c r="D14" s="10">
        <v>50</v>
      </c>
      <c r="E14" s="11">
        <v>40.700000000000003</v>
      </c>
      <c r="F14" s="10">
        <v>88.9</v>
      </c>
      <c r="G14" s="10">
        <v>86.9</v>
      </c>
      <c r="H14" s="10">
        <v>94.5</v>
      </c>
    </row>
    <row r="15" spans="1:8" s="3" customFormat="1" ht="11.25" customHeight="1" x14ac:dyDescent="0.2">
      <c r="A15" s="150" t="s">
        <v>10</v>
      </c>
      <c r="B15" s="12">
        <v>606554</v>
      </c>
      <c r="C15" s="12"/>
      <c r="D15" s="10">
        <v>51.6</v>
      </c>
      <c r="E15" s="11">
        <v>42.1</v>
      </c>
      <c r="F15" s="10">
        <v>88.9</v>
      </c>
      <c r="G15" s="10">
        <v>87.1</v>
      </c>
      <c r="H15" s="10">
        <v>94.6</v>
      </c>
    </row>
    <row r="16" spans="1:8" s="3" customFormat="1" ht="11.25" customHeight="1" x14ac:dyDescent="0.2">
      <c r="A16" s="150" t="s">
        <v>11</v>
      </c>
      <c r="B16" s="12">
        <v>622122</v>
      </c>
      <c r="C16" s="12"/>
      <c r="D16" s="10">
        <v>52.9</v>
      </c>
      <c r="E16" s="11">
        <v>41.9</v>
      </c>
      <c r="F16" s="10">
        <v>88.8</v>
      </c>
      <c r="G16" s="10">
        <v>86.6</v>
      </c>
      <c r="H16" s="10">
        <v>94.8</v>
      </c>
    </row>
    <row r="17" spans="1:10" s="3" customFormat="1" ht="12.75" customHeight="1" x14ac:dyDescent="0.2">
      <c r="A17" s="150" t="s">
        <v>92</v>
      </c>
      <c r="B17" s="12">
        <v>643560</v>
      </c>
      <c r="C17" s="12"/>
      <c r="D17" s="13">
        <v>53.7</v>
      </c>
      <c r="E17" s="11">
        <v>42.6</v>
      </c>
      <c r="F17" s="13">
        <v>88.8</v>
      </c>
      <c r="G17" s="13">
        <v>86.7</v>
      </c>
      <c r="H17" s="13">
        <v>95.9</v>
      </c>
    </row>
    <row r="18" spans="1:10" s="16" customFormat="1" ht="11.25" customHeight="1" x14ac:dyDescent="0.2">
      <c r="A18" s="154" t="s">
        <v>12</v>
      </c>
      <c r="B18" s="12">
        <v>636771</v>
      </c>
      <c r="C18" s="12"/>
      <c r="D18" s="10">
        <v>56.3</v>
      </c>
      <c r="E18" s="11">
        <v>44.3</v>
      </c>
      <c r="F18" s="10">
        <v>89</v>
      </c>
      <c r="G18" s="10">
        <v>86.9</v>
      </c>
      <c r="H18" s="10">
        <v>96.4</v>
      </c>
    </row>
    <row r="19" spans="1:10" s="16" customFormat="1" ht="11.25" customHeight="1" x14ac:dyDescent="0.2">
      <c r="A19" s="154" t="s">
        <v>13</v>
      </c>
      <c r="B19" s="17">
        <v>648942</v>
      </c>
      <c r="C19" s="17"/>
      <c r="D19" s="19">
        <v>58.5</v>
      </c>
      <c r="E19" s="20">
        <v>45.3</v>
      </c>
      <c r="F19" s="19">
        <v>89.4</v>
      </c>
      <c r="G19" s="19">
        <v>86.8</v>
      </c>
      <c r="H19" s="19">
        <v>96.7</v>
      </c>
    </row>
    <row r="20" spans="1:10" s="16" customFormat="1" ht="11.25" customHeight="1" x14ac:dyDescent="0.2">
      <c r="A20" s="154" t="s">
        <v>14</v>
      </c>
      <c r="B20" s="17">
        <v>656396</v>
      </c>
      <c r="C20" s="17"/>
      <c r="D20" s="19">
        <v>60.9</v>
      </c>
      <c r="E20" s="20">
        <v>46</v>
      </c>
      <c r="F20" s="19">
        <v>90</v>
      </c>
      <c r="G20" s="19">
        <v>86.4</v>
      </c>
      <c r="H20" s="19">
        <v>97.3</v>
      </c>
    </row>
    <row r="21" spans="1:10" s="16" customFormat="1" ht="11.25" customHeight="1" x14ac:dyDescent="0.2">
      <c r="A21" s="154" t="s">
        <v>15</v>
      </c>
      <c r="B21" s="12">
        <v>653808</v>
      </c>
      <c r="C21" s="12"/>
      <c r="D21" s="21">
        <v>64.8</v>
      </c>
      <c r="E21" s="21">
        <v>47.3</v>
      </c>
      <c r="F21" s="21">
        <v>90.8</v>
      </c>
      <c r="G21" s="21">
        <v>86.7</v>
      </c>
      <c r="H21" s="21">
        <v>98</v>
      </c>
    </row>
    <row r="22" spans="1:10" s="16" customFormat="1" ht="11.25" customHeight="1" x14ac:dyDescent="0.2">
      <c r="A22" s="22"/>
      <c r="B22" s="12"/>
      <c r="C22" s="15"/>
      <c r="D22" s="10"/>
      <c r="E22" s="11"/>
      <c r="F22" s="10"/>
      <c r="G22" s="10"/>
      <c r="H22" s="10"/>
    </row>
    <row r="23" spans="1:10" s="16" customFormat="1" ht="12.75" customHeight="1" x14ac:dyDescent="0.2">
      <c r="A23" s="686" t="s">
        <v>132</v>
      </c>
      <c r="B23" s="687"/>
      <c r="C23" s="18"/>
      <c r="D23" s="21"/>
      <c r="E23" s="21"/>
      <c r="F23" s="21"/>
      <c r="G23" s="21"/>
      <c r="H23" s="21"/>
    </row>
    <row r="24" spans="1:10" s="16" customFormat="1" ht="11.25" customHeight="1" x14ac:dyDescent="0.2">
      <c r="A24" s="14" t="s">
        <v>12</v>
      </c>
      <c r="B24" s="17">
        <v>636119</v>
      </c>
      <c r="C24" s="18"/>
      <c r="D24" s="19">
        <v>56.8</v>
      </c>
      <c r="E24" s="19">
        <v>44.7</v>
      </c>
      <c r="F24" s="19">
        <v>89.9</v>
      </c>
      <c r="G24" s="19">
        <v>87.6</v>
      </c>
      <c r="H24" s="19">
        <v>97</v>
      </c>
    </row>
    <row r="25" spans="1:10" s="16" customFormat="1" ht="11.25" customHeight="1" x14ac:dyDescent="0.2">
      <c r="A25" s="14" t="s">
        <v>13</v>
      </c>
      <c r="B25" s="17">
        <v>648833</v>
      </c>
      <c r="C25" s="18"/>
      <c r="D25" s="19">
        <v>59</v>
      </c>
      <c r="E25" s="19">
        <v>45.6</v>
      </c>
      <c r="F25" s="19">
        <v>90.1</v>
      </c>
      <c r="G25" s="19">
        <v>87.4</v>
      </c>
      <c r="H25" s="19">
        <v>97.3</v>
      </c>
    </row>
    <row r="26" spans="1:10" s="16" customFormat="1" ht="11.25" customHeight="1" x14ac:dyDescent="0.2">
      <c r="A26" s="14" t="s">
        <v>14</v>
      </c>
      <c r="B26" s="17">
        <v>655146</v>
      </c>
      <c r="C26" s="18"/>
      <c r="D26" s="19">
        <v>61.4</v>
      </c>
      <c r="E26" s="19">
        <v>46.3</v>
      </c>
      <c r="F26" s="19">
        <v>90.9</v>
      </c>
      <c r="G26" s="19">
        <v>87.1</v>
      </c>
      <c r="H26" s="19">
        <v>98</v>
      </c>
    </row>
    <row r="27" spans="1:10" s="16" customFormat="1" ht="11.25" customHeight="1" x14ac:dyDescent="0.2">
      <c r="A27" s="14" t="s">
        <v>15</v>
      </c>
      <c r="B27" s="17">
        <v>653083</v>
      </c>
      <c r="C27" s="18"/>
      <c r="D27" s="19">
        <v>65.3</v>
      </c>
      <c r="E27" s="19">
        <v>47.6</v>
      </c>
      <c r="F27" s="19">
        <v>91.6</v>
      </c>
      <c r="G27" s="19">
        <v>87.4</v>
      </c>
      <c r="H27" s="19">
        <v>98.6</v>
      </c>
    </row>
    <row r="28" spans="1:10" s="16" customFormat="1" ht="11.25" customHeight="1" x14ac:dyDescent="0.2">
      <c r="A28" s="14" t="s">
        <v>16</v>
      </c>
      <c r="B28" s="17">
        <v>634496</v>
      </c>
      <c r="C28" s="18"/>
      <c r="D28" s="19">
        <v>70</v>
      </c>
      <c r="E28" s="19">
        <v>49.8</v>
      </c>
      <c r="F28" s="19">
        <v>92.3</v>
      </c>
      <c r="G28" s="19">
        <v>88.3</v>
      </c>
      <c r="H28" s="19">
        <v>98.9</v>
      </c>
    </row>
    <row r="29" spans="1:10" s="16" customFormat="1" ht="11.25" customHeight="1" x14ac:dyDescent="0.2">
      <c r="A29" s="23" t="s">
        <v>17</v>
      </c>
      <c r="B29" s="24">
        <v>639263</v>
      </c>
      <c r="C29" s="25"/>
      <c r="D29" s="26">
        <v>75.3</v>
      </c>
      <c r="E29" s="26">
        <v>53.4</v>
      </c>
      <c r="F29" s="26">
        <v>92.8</v>
      </c>
      <c r="G29" s="26">
        <v>88.7</v>
      </c>
      <c r="H29" s="26">
        <v>99</v>
      </c>
      <c r="I29" s="27"/>
    </row>
    <row r="30" spans="1:10" s="16" customFormat="1" ht="11.25" customHeight="1" x14ac:dyDescent="0.2">
      <c r="A30" s="617" t="s">
        <v>412</v>
      </c>
      <c r="B30" s="17">
        <v>639263</v>
      </c>
      <c r="C30" s="18"/>
      <c r="D30" s="19">
        <v>75.400000000000006</v>
      </c>
      <c r="E30" s="19">
        <v>53.5</v>
      </c>
      <c r="F30" s="19">
        <v>92.9</v>
      </c>
      <c r="G30" s="19">
        <v>88.8</v>
      </c>
      <c r="H30" s="19">
        <v>99.1</v>
      </c>
      <c r="I30" s="17"/>
      <c r="J30" s="428"/>
    </row>
    <row r="31" spans="1:10" s="3" customFormat="1" ht="11.25" customHeight="1" x14ac:dyDescent="0.2">
      <c r="A31" s="14" t="s">
        <v>18</v>
      </c>
      <c r="B31" s="17">
        <v>627093</v>
      </c>
      <c r="C31" s="18"/>
      <c r="D31" s="19">
        <v>79.599999999999994</v>
      </c>
      <c r="E31" s="19">
        <v>59</v>
      </c>
      <c r="F31" s="19">
        <v>93.6</v>
      </c>
      <c r="G31" s="19">
        <v>92.2</v>
      </c>
      <c r="H31" s="19">
        <v>99.3</v>
      </c>
      <c r="I31" s="17"/>
      <c r="J31" s="428"/>
    </row>
    <row r="32" spans="1:10" s="3" customFormat="1" ht="11.25" customHeight="1" x14ac:dyDescent="0.2">
      <c r="A32" s="14" t="s">
        <v>77</v>
      </c>
      <c r="B32" s="17">
        <v>620617</v>
      </c>
      <c r="D32" s="157">
        <v>81.900000000000006</v>
      </c>
      <c r="E32" s="157">
        <v>59.4</v>
      </c>
      <c r="F32" s="157">
        <v>94.1</v>
      </c>
      <c r="G32" s="157">
        <v>92.5</v>
      </c>
      <c r="H32" s="157">
        <v>99.6</v>
      </c>
      <c r="I32" s="17"/>
      <c r="J32" s="428"/>
    </row>
    <row r="33" spans="1:13" s="3" customFormat="1" ht="11.25" customHeight="1" x14ac:dyDescent="0.2">
      <c r="A33" s="14" t="s">
        <v>144</v>
      </c>
      <c r="B33" s="17">
        <v>632397</v>
      </c>
      <c r="D33" s="157">
        <v>81.8</v>
      </c>
      <c r="E33" s="157">
        <v>59.2</v>
      </c>
      <c r="F33" s="157">
        <v>94.3</v>
      </c>
      <c r="G33" s="157">
        <v>90.5</v>
      </c>
      <c r="H33" s="157">
        <v>99.7</v>
      </c>
      <c r="I33" s="17"/>
      <c r="J33" s="428"/>
    </row>
    <row r="34" spans="1:13" s="3" customFormat="1" ht="12.75" customHeight="1" x14ac:dyDescent="0.2">
      <c r="A34" s="154" t="s">
        <v>335</v>
      </c>
      <c r="B34" s="17">
        <v>620166</v>
      </c>
      <c r="C34" s="5"/>
      <c r="D34" s="157">
        <v>75.2</v>
      </c>
      <c r="E34" s="157">
        <v>56</v>
      </c>
      <c r="F34" s="157">
        <v>92.4</v>
      </c>
      <c r="G34" s="157">
        <v>86.6</v>
      </c>
      <c r="H34" s="157">
        <v>99.5</v>
      </c>
      <c r="I34" s="17"/>
      <c r="J34" s="428"/>
    </row>
    <row r="35" spans="1:13" s="3" customFormat="1" ht="12" customHeight="1" x14ac:dyDescent="0.2">
      <c r="A35" s="443" t="s">
        <v>336</v>
      </c>
      <c r="B35" s="444">
        <v>620166</v>
      </c>
      <c r="C35" s="445"/>
      <c r="D35" s="581">
        <v>63.2</v>
      </c>
      <c r="E35" s="581">
        <v>52.6</v>
      </c>
      <c r="F35" s="581">
        <v>89.4</v>
      </c>
      <c r="G35" s="581">
        <v>84.8</v>
      </c>
      <c r="H35" s="581">
        <v>97.6</v>
      </c>
      <c r="I35" s="17"/>
      <c r="J35" s="428"/>
    </row>
    <row r="36" spans="1:13" s="16" customFormat="1" ht="12.75" customHeight="1" x14ac:dyDescent="0.2">
      <c r="A36" s="5"/>
    </row>
    <row r="37" spans="1:13" s="16" customFormat="1" ht="12.75" customHeight="1" x14ac:dyDescent="0.2">
      <c r="A37" s="677" t="s">
        <v>392</v>
      </c>
      <c r="B37" s="677"/>
      <c r="C37" s="677"/>
      <c r="D37" s="677"/>
      <c r="E37" s="21"/>
      <c r="F37" s="21"/>
      <c r="G37" s="21"/>
      <c r="H37" s="21"/>
      <c r="I37" s="19"/>
      <c r="J37" s="19"/>
      <c r="K37" s="19"/>
      <c r="L37" s="19"/>
      <c r="M37" s="19"/>
    </row>
    <row r="38" spans="1:13" s="16" customFormat="1" ht="11.25" customHeight="1" x14ac:dyDescent="0.2">
      <c r="A38" s="14" t="s">
        <v>12</v>
      </c>
      <c r="B38" s="17">
        <v>584170</v>
      </c>
      <c r="C38" s="18"/>
      <c r="D38" s="19">
        <v>54.9</v>
      </c>
      <c r="E38" s="19">
        <v>42.5</v>
      </c>
      <c r="F38" s="19">
        <v>90.3</v>
      </c>
      <c r="G38" s="19">
        <v>88.5</v>
      </c>
      <c r="H38" s="19">
        <v>97.3</v>
      </c>
      <c r="I38" s="19"/>
      <c r="J38" s="19"/>
      <c r="K38" s="19"/>
      <c r="L38" s="19"/>
      <c r="M38" s="19"/>
    </row>
    <row r="39" spans="1:13" s="16" customFormat="1" ht="11.25" customHeight="1" x14ac:dyDescent="0.2">
      <c r="A39" s="14" t="s">
        <v>13</v>
      </c>
      <c r="B39" s="17">
        <v>594134</v>
      </c>
      <c r="C39" s="18"/>
      <c r="D39" s="19">
        <v>57.3</v>
      </c>
      <c r="E39" s="19">
        <v>44</v>
      </c>
      <c r="F39" s="19">
        <v>90.8</v>
      </c>
      <c r="G39" s="19">
        <v>88.8</v>
      </c>
      <c r="H39" s="19">
        <v>97.8</v>
      </c>
      <c r="I39" s="19"/>
      <c r="J39" s="19"/>
      <c r="K39" s="19"/>
      <c r="L39" s="19"/>
      <c r="M39" s="19"/>
    </row>
    <row r="40" spans="1:13" s="16" customFormat="1" ht="11.25" customHeight="1" x14ac:dyDescent="0.2">
      <c r="A40" s="14" t="s">
        <v>14</v>
      </c>
      <c r="B40" s="17">
        <v>600664</v>
      </c>
      <c r="C40" s="18"/>
      <c r="D40" s="19">
        <v>59.9</v>
      </c>
      <c r="E40" s="19">
        <v>45.8</v>
      </c>
      <c r="F40" s="19">
        <v>91.5</v>
      </c>
      <c r="G40" s="19">
        <v>89.6</v>
      </c>
      <c r="H40" s="19">
        <v>98.4</v>
      </c>
      <c r="I40" s="19"/>
      <c r="J40" s="19"/>
      <c r="K40" s="19"/>
      <c r="L40" s="19"/>
      <c r="M40" s="19"/>
    </row>
    <row r="41" spans="1:13" s="16" customFormat="1" ht="11.25" customHeight="1" x14ac:dyDescent="0.2">
      <c r="A41" s="14" t="s">
        <v>15</v>
      </c>
      <c r="B41" s="17">
        <v>598102</v>
      </c>
      <c r="C41" s="29"/>
      <c r="D41" s="19">
        <v>64.400000000000006</v>
      </c>
      <c r="E41" s="19">
        <v>48.2</v>
      </c>
      <c r="F41" s="19">
        <v>92.4</v>
      </c>
      <c r="G41" s="19">
        <v>90.9</v>
      </c>
      <c r="H41" s="19">
        <v>98.3</v>
      </c>
    </row>
    <row r="42" spans="1:13" s="16" customFormat="1" ht="11.25" customHeight="1" x14ac:dyDescent="0.2">
      <c r="A42" s="14" t="s">
        <v>16</v>
      </c>
      <c r="B42" s="17">
        <v>578841</v>
      </c>
      <c r="C42" s="18"/>
      <c r="D42" s="19">
        <v>69.8</v>
      </c>
      <c r="E42" s="19">
        <v>50.7</v>
      </c>
      <c r="F42" s="19">
        <v>93.5</v>
      </c>
      <c r="G42" s="19">
        <v>92</v>
      </c>
      <c r="H42" s="19">
        <v>98.7</v>
      </c>
    </row>
    <row r="43" spans="1:13" s="16" customFormat="1" ht="11.25" customHeight="1" x14ac:dyDescent="0.2">
      <c r="A43" s="23" t="s">
        <v>19</v>
      </c>
      <c r="B43" s="24">
        <v>578060</v>
      </c>
      <c r="C43" s="24"/>
      <c r="D43" s="30">
        <v>76.099999999999994</v>
      </c>
      <c r="E43" s="30">
        <v>55.1</v>
      </c>
      <c r="F43" s="30">
        <v>94.7</v>
      </c>
      <c r="G43" s="30">
        <v>93.3</v>
      </c>
      <c r="H43" s="30">
        <v>99</v>
      </c>
    </row>
    <row r="44" spans="1:13" s="16" customFormat="1" ht="11.25" customHeight="1" x14ac:dyDescent="0.2">
      <c r="A44" s="154" t="s">
        <v>412</v>
      </c>
      <c r="B44" s="17">
        <v>578060</v>
      </c>
      <c r="C44" s="18"/>
      <c r="D44" s="19">
        <v>76.099999999999994</v>
      </c>
      <c r="E44" s="19">
        <v>55.1</v>
      </c>
      <c r="F44" s="19">
        <v>94.7</v>
      </c>
      <c r="G44" s="19">
        <v>93.3</v>
      </c>
      <c r="H44" s="19">
        <v>99</v>
      </c>
    </row>
    <row r="45" spans="1:13" s="16" customFormat="1" ht="11.25" customHeight="1" x14ac:dyDescent="0.2">
      <c r="A45" s="14" t="s">
        <v>18</v>
      </c>
      <c r="B45" s="17">
        <v>566927</v>
      </c>
      <c r="C45" s="18"/>
      <c r="D45" s="19">
        <v>80.5</v>
      </c>
      <c r="E45" s="19">
        <v>58.2</v>
      </c>
      <c r="F45" s="19">
        <v>95.2</v>
      </c>
      <c r="G45" s="19">
        <v>93.9</v>
      </c>
      <c r="H45" s="19">
        <v>99.2</v>
      </c>
    </row>
    <row r="46" spans="1:13" s="16" customFormat="1" ht="11.25" customHeight="1" x14ac:dyDescent="0.2">
      <c r="A46" s="14" t="s">
        <v>77</v>
      </c>
      <c r="B46" s="17">
        <v>561308</v>
      </c>
      <c r="D46" s="157">
        <v>83</v>
      </c>
      <c r="E46" s="157">
        <v>58.8</v>
      </c>
      <c r="F46" s="157">
        <v>95.7</v>
      </c>
      <c r="G46" s="157">
        <v>94.2</v>
      </c>
      <c r="H46" s="157">
        <v>99.3</v>
      </c>
    </row>
    <row r="47" spans="1:13" s="16" customFormat="1" ht="11.25" customHeight="1" x14ac:dyDescent="0.2">
      <c r="A47" s="14" t="s">
        <v>144</v>
      </c>
      <c r="B47" s="17">
        <v>571325</v>
      </c>
      <c r="D47" s="157">
        <v>83</v>
      </c>
      <c r="E47" s="157">
        <v>60.6</v>
      </c>
      <c r="F47" s="157">
        <v>95.8</v>
      </c>
      <c r="G47" s="157">
        <v>94.2</v>
      </c>
      <c r="H47" s="157">
        <v>99.3</v>
      </c>
    </row>
    <row r="48" spans="1:13" s="16" customFormat="1" ht="12" customHeight="1" x14ac:dyDescent="0.2">
      <c r="A48" s="154" t="s">
        <v>335</v>
      </c>
      <c r="B48" s="17">
        <v>558558</v>
      </c>
      <c r="C48" s="5"/>
      <c r="D48" s="157">
        <v>77.8</v>
      </c>
      <c r="E48" s="157">
        <v>59.6</v>
      </c>
      <c r="F48" s="157">
        <v>95.7</v>
      </c>
      <c r="G48" s="157">
        <v>92.7</v>
      </c>
      <c r="H48" s="157">
        <v>99.3</v>
      </c>
    </row>
    <row r="49" spans="1:17" s="16" customFormat="1" ht="12" customHeight="1" x14ac:dyDescent="0.2">
      <c r="A49" s="443" t="s">
        <v>336</v>
      </c>
      <c r="B49" s="444">
        <v>558558</v>
      </c>
      <c r="C49" s="446"/>
      <c r="D49" s="580">
        <v>65.099999999999994</v>
      </c>
      <c r="E49" s="580">
        <v>55.9</v>
      </c>
      <c r="F49" s="580">
        <v>93.3</v>
      </c>
      <c r="G49" s="580">
        <v>90.9</v>
      </c>
      <c r="H49" s="580">
        <v>98.2</v>
      </c>
    </row>
    <row r="50" spans="1:17" s="3" customFormat="1" ht="11.25" customHeight="1" x14ac:dyDescent="0.2">
      <c r="A50" s="31"/>
      <c r="B50" s="32"/>
      <c r="C50" s="33"/>
      <c r="D50" s="34"/>
      <c r="E50" s="34"/>
      <c r="F50" s="34"/>
      <c r="G50" s="34"/>
      <c r="H50" s="34"/>
      <c r="J50" s="28"/>
    </row>
    <row r="51" spans="1:17" s="3" customFormat="1" ht="11.25" customHeight="1" x14ac:dyDescent="0.2">
      <c r="A51" s="344"/>
      <c r="B51" s="345"/>
      <c r="C51" s="346"/>
      <c r="D51" s="347"/>
      <c r="E51" s="347"/>
      <c r="F51" s="347"/>
      <c r="G51" s="347"/>
      <c r="H51" s="668" t="s">
        <v>511</v>
      </c>
    </row>
    <row r="52" spans="1:17" s="3" customFormat="1" ht="11.25" customHeight="1" x14ac:dyDescent="0.2">
      <c r="A52" s="678" t="s">
        <v>315</v>
      </c>
      <c r="B52" s="678"/>
      <c r="C52" s="678"/>
      <c r="D52" s="678"/>
      <c r="E52" s="204"/>
      <c r="F52" s="204"/>
      <c r="G52" s="204"/>
      <c r="H52" s="204"/>
    </row>
    <row r="53" spans="1:17" s="3" customFormat="1" ht="11.25" customHeight="1" x14ac:dyDescent="0.2">
      <c r="A53" s="688" t="s">
        <v>458</v>
      </c>
      <c r="B53" s="688"/>
      <c r="C53" s="688"/>
      <c r="D53" s="688"/>
      <c r="E53" s="204"/>
      <c r="F53" s="204"/>
      <c r="G53" s="204"/>
      <c r="H53" s="204"/>
    </row>
    <row r="54" spans="1:17" s="3" customFormat="1" ht="11.25" customHeight="1" x14ac:dyDescent="0.2">
      <c r="A54" s="689" t="s">
        <v>145</v>
      </c>
      <c r="B54" s="689"/>
      <c r="C54" s="689"/>
      <c r="D54" s="689"/>
      <c r="E54" s="689"/>
      <c r="F54" s="689"/>
      <c r="G54" s="689"/>
      <c r="H54" s="689"/>
    </row>
    <row r="55" spans="1:17" ht="36" customHeight="1" x14ac:dyDescent="0.2">
      <c r="A55" s="685" t="s">
        <v>539</v>
      </c>
      <c r="B55" s="685"/>
      <c r="C55" s="685"/>
      <c r="D55" s="685"/>
      <c r="E55" s="685"/>
      <c r="F55" s="685"/>
      <c r="G55" s="685"/>
      <c r="H55" s="685"/>
      <c r="J55" s="616"/>
      <c r="K55" s="616"/>
      <c r="L55" s="616"/>
      <c r="M55" s="616"/>
      <c r="N55" s="616"/>
      <c r="O55" s="616"/>
      <c r="P55" s="616"/>
      <c r="Q55" s="616"/>
    </row>
    <row r="56" spans="1:17" s="629" customFormat="1" ht="25.5" customHeight="1" x14ac:dyDescent="0.2">
      <c r="A56" s="676" t="s">
        <v>435</v>
      </c>
      <c r="B56" s="676"/>
      <c r="C56" s="676"/>
      <c r="D56" s="676"/>
      <c r="E56" s="676"/>
      <c r="F56" s="676"/>
      <c r="G56" s="676"/>
      <c r="H56" s="676"/>
    </row>
    <row r="57" spans="1:17" s="16" customFormat="1" ht="11.25" customHeight="1" x14ac:dyDescent="0.2">
      <c r="A57" s="678" t="s">
        <v>20</v>
      </c>
      <c r="B57" s="678"/>
      <c r="C57" s="678"/>
      <c r="D57" s="678"/>
      <c r="E57" s="204"/>
      <c r="F57" s="204"/>
      <c r="G57" s="204"/>
      <c r="H57" s="204"/>
    </row>
    <row r="58" spans="1:17" ht="11.25" customHeight="1" x14ac:dyDescent="0.2">
      <c r="A58" s="678" t="s">
        <v>21</v>
      </c>
      <c r="B58" s="678"/>
      <c r="C58" s="678"/>
      <c r="D58" s="678"/>
      <c r="E58" s="678"/>
      <c r="F58" s="678"/>
      <c r="G58" s="271"/>
      <c r="H58" s="271"/>
    </row>
    <row r="59" spans="1:17" ht="24" customHeight="1" x14ac:dyDescent="0.2">
      <c r="A59" s="684" t="s">
        <v>146</v>
      </c>
      <c r="B59" s="684"/>
      <c r="C59" s="684"/>
      <c r="D59" s="684"/>
      <c r="E59" s="684"/>
      <c r="F59" s="684"/>
      <c r="G59" s="684"/>
      <c r="H59" s="684"/>
    </row>
    <row r="60" spans="1:17" ht="22.5" customHeight="1" x14ac:dyDescent="0.2">
      <c r="A60" s="676" t="s">
        <v>406</v>
      </c>
      <c r="B60" s="676"/>
      <c r="C60" s="676"/>
      <c r="D60" s="676"/>
      <c r="E60" s="676"/>
      <c r="F60" s="676"/>
      <c r="G60" s="676"/>
      <c r="H60" s="676"/>
    </row>
    <row r="61" spans="1:17" x14ac:dyDescent="0.2">
      <c r="A61" s="678" t="s">
        <v>513</v>
      </c>
      <c r="B61" s="678"/>
      <c r="C61" s="678"/>
      <c r="D61" s="678"/>
      <c r="E61" s="678"/>
      <c r="F61" s="678"/>
      <c r="G61" s="271"/>
      <c r="H61" s="271"/>
    </row>
    <row r="62" spans="1:17" ht="39" customHeight="1" x14ac:dyDescent="0.2">
      <c r="A62" s="679" t="s">
        <v>459</v>
      </c>
      <c r="B62" s="679"/>
      <c r="C62" s="679"/>
      <c r="D62" s="679"/>
      <c r="E62" s="679"/>
      <c r="F62" s="679"/>
      <c r="G62" s="679"/>
      <c r="H62" s="679"/>
    </row>
    <row r="66" spans="1:1" x14ac:dyDescent="0.2">
      <c r="A66" s="384"/>
    </row>
  </sheetData>
  <sheetProtection sheet="1" objects="1" scenarios="1"/>
  <mergeCells count="16">
    <mergeCell ref="A60:H60"/>
    <mergeCell ref="A37:D37"/>
    <mergeCell ref="A61:F61"/>
    <mergeCell ref="A62:H62"/>
    <mergeCell ref="A1:H1"/>
    <mergeCell ref="B5:B6"/>
    <mergeCell ref="D5:H5"/>
    <mergeCell ref="A59:H59"/>
    <mergeCell ref="A55:H55"/>
    <mergeCell ref="A23:B23"/>
    <mergeCell ref="A52:D52"/>
    <mergeCell ref="A53:D53"/>
    <mergeCell ref="A54:H54"/>
    <mergeCell ref="A57:D57"/>
    <mergeCell ref="A58:F58"/>
    <mergeCell ref="A56:H56"/>
  </mergeCells>
  <phoneticPr fontId="26" type="noConversion"/>
  <pageMargins left="0.31496062992125984" right="0.27559055118110237" top="0.51181102362204722" bottom="0.51181102362204722"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O62"/>
  <sheetViews>
    <sheetView showGridLines="0" zoomScaleNormal="100" workbookViewId="0"/>
  </sheetViews>
  <sheetFormatPr defaultRowHeight="12" x14ac:dyDescent="0.2"/>
  <cols>
    <col min="1" max="1" width="34.7109375" style="1" customWidth="1"/>
    <col min="2" max="5" width="7.85546875" style="1" customWidth="1"/>
    <col min="6" max="6" width="12.28515625" style="1" customWidth="1"/>
    <col min="7" max="7" width="12" style="1" customWidth="1"/>
    <col min="8" max="8" width="2" style="1" customWidth="1"/>
    <col min="9" max="12" width="7.85546875" style="1" customWidth="1"/>
    <col min="13" max="13" width="12.140625" style="1" customWidth="1"/>
    <col min="14" max="14" width="11.5703125" style="1" customWidth="1"/>
    <col min="15" max="16384" width="9.140625" style="1"/>
  </cols>
  <sheetData>
    <row r="1" spans="1:15" ht="12.75" customHeight="1" x14ac:dyDescent="0.2">
      <c r="A1" s="267" t="s">
        <v>22</v>
      </c>
      <c r="B1" s="202"/>
      <c r="C1" s="202"/>
      <c r="D1" s="202"/>
      <c r="E1" s="202"/>
      <c r="F1" s="202"/>
      <c r="G1" s="202"/>
      <c r="H1" s="202"/>
      <c r="I1" s="202"/>
      <c r="J1" s="202"/>
      <c r="K1" s="202"/>
      <c r="L1" s="202"/>
      <c r="M1" s="201"/>
      <c r="N1" s="201"/>
    </row>
    <row r="2" spans="1:15" ht="12.75" customHeight="1" x14ac:dyDescent="0.2">
      <c r="A2" s="202" t="s">
        <v>339</v>
      </c>
    </row>
    <row r="3" spans="1:15" ht="12.75" customHeight="1" x14ac:dyDescent="0.2">
      <c r="A3" s="196" t="s">
        <v>0</v>
      </c>
    </row>
    <row r="4" spans="1:15" s="3" customFormat="1" ht="11.25" customHeight="1" x14ac:dyDescent="0.2">
      <c r="A4" s="204"/>
      <c r="B4" s="204"/>
      <c r="C4" s="204"/>
      <c r="D4" s="204"/>
      <c r="E4" s="204"/>
      <c r="F4" s="204"/>
      <c r="G4" s="204"/>
      <c r="H4" s="204"/>
      <c r="I4" s="204"/>
      <c r="J4" s="204"/>
      <c r="K4" s="204"/>
      <c r="L4" s="204"/>
      <c r="M4" s="204"/>
      <c r="N4" s="204"/>
    </row>
    <row r="5" spans="1:15" s="3" customFormat="1" ht="22.5" customHeight="1" x14ac:dyDescent="0.2">
      <c r="A5" s="231"/>
      <c r="B5" s="691" t="s">
        <v>147</v>
      </c>
      <c r="C5" s="691"/>
      <c r="D5" s="691"/>
      <c r="E5" s="691"/>
      <c r="F5" s="691"/>
      <c r="G5" s="691"/>
      <c r="H5" s="299"/>
      <c r="I5" s="691" t="s">
        <v>148</v>
      </c>
      <c r="J5" s="691"/>
      <c r="K5" s="691"/>
      <c r="L5" s="691"/>
      <c r="M5" s="691"/>
      <c r="N5" s="691"/>
    </row>
    <row r="6" spans="1:15" s="3" customFormat="1" ht="33.75" x14ac:dyDescent="0.2">
      <c r="A6" s="343"/>
      <c r="B6" s="300" t="s">
        <v>17</v>
      </c>
      <c r="C6" s="300" t="s">
        <v>23</v>
      </c>
      <c r="D6" s="300" t="s">
        <v>77</v>
      </c>
      <c r="E6" s="430" t="s">
        <v>144</v>
      </c>
      <c r="F6" s="520" t="s">
        <v>456</v>
      </c>
      <c r="G6" s="628" t="s">
        <v>506</v>
      </c>
      <c r="H6" s="627"/>
      <c r="I6" s="627" t="s">
        <v>17</v>
      </c>
      <c r="J6" s="627" t="s">
        <v>23</v>
      </c>
      <c r="K6" s="627" t="s">
        <v>77</v>
      </c>
      <c r="L6" s="627" t="s">
        <v>144</v>
      </c>
      <c r="M6" s="520" t="s">
        <v>456</v>
      </c>
      <c r="N6" s="628" t="s">
        <v>506</v>
      </c>
    </row>
    <row r="7" spans="1:15" s="3" customFormat="1" ht="11.25" customHeight="1" x14ac:dyDescent="0.2">
      <c r="A7" s="5"/>
      <c r="B7" s="6"/>
      <c r="C7" s="6"/>
      <c r="D7" s="6"/>
      <c r="E7" s="6"/>
      <c r="F7" s="448"/>
      <c r="G7" s="6"/>
      <c r="H7" s="6"/>
      <c r="I7" s="6"/>
      <c r="J7" s="6"/>
      <c r="K7" s="6"/>
      <c r="L7" s="6"/>
      <c r="M7" s="457"/>
    </row>
    <row r="8" spans="1:15" s="3" customFormat="1" ht="11.25" customHeight="1" x14ac:dyDescent="0.2">
      <c r="A8" s="98" t="s">
        <v>24</v>
      </c>
      <c r="B8" s="6"/>
      <c r="C8" s="6"/>
      <c r="D8" s="6"/>
      <c r="E8" s="6"/>
      <c r="F8" s="448"/>
      <c r="G8" s="6"/>
      <c r="H8" s="6"/>
      <c r="I8" s="6"/>
      <c r="J8" s="6"/>
      <c r="K8" s="6"/>
      <c r="L8" s="6"/>
      <c r="M8" s="457"/>
    </row>
    <row r="9" spans="1:15" s="3" customFormat="1" ht="11.25" customHeight="1" x14ac:dyDescent="0.2">
      <c r="A9" s="179" t="s">
        <v>25</v>
      </c>
      <c r="B9" s="17">
        <v>328005</v>
      </c>
      <c r="C9" s="17">
        <v>321415</v>
      </c>
      <c r="D9" s="17">
        <v>318599</v>
      </c>
      <c r="E9" s="587">
        <v>323885</v>
      </c>
      <c r="F9" s="460">
        <v>317943</v>
      </c>
      <c r="G9" s="461">
        <v>317943</v>
      </c>
      <c r="I9" s="17">
        <v>294465</v>
      </c>
      <c r="J9" s="17">
        <v>288885</v>
      </c>
      <c r="K9" s="17">
        <v>286652</v>
      </c>
      <c r="L9" s="587">
        <v>291000</v>
      </c>
      <c r="M9" s="449">
        <v>284802</v>
      </c>
      <c r="N9" s="535">
        <v>284802</v>
      </c>
    </row>
    <row r="10" spans="1:15" s="3" customFormat="1" ht="11.25" customHeight="1" x14ac:dyDescent="0.2">
      <c r="A10" s="179" t="s">
        <v>26</v>
      </c>
      <c r="B10" s="17">
        <v>311258</v>
      </c>
      <c r="C10" s="17">
        <v>305678</v>
      </c>
      <c r="D10" s="17">
        <v>302018</v>
      </c>
      <c r="E10" s="587">
        <v>308512</v>
      </c>
      <c r="F10" s="460">
        <v>302223</v>
      </c>
      <c r="G10" s="461">
        <v>302223</v>
      </c>
      <c r="I10" s="17">
        <v>283595</v>
      </c>
      <c r="J10" s="17">
        <v>278042</v>
      </c>
      <c r="K10" s="17">
        <v>274656</v>
      </c>
      <c r="L10" s="587">
        <v>280325</v>
      </c>
      <c r="M10" s="449">
        <v>273756</v>
      </c>
      <c r="N10" s="535">
        <v>273756</v>
      </c>
    </row>
    <row r="11" spans="1:15" s="3" customFormat="1" ht="11.25" customHeight="1" x14ac:dyDescent="0.2">
      <c r="A11" s="147" t="s">
        <v>27</v>
      </c>
      <c r="B11" s="17">
        <v>639263</v>
      </c>
      <c r="C11" s="17">
        <v>627093</v>
      </c>
      <c r="D11" s="17">
        <v>620617</v>
      </c>
      <c r="E11" s="587">
        <v>632397</v>
      </c>
      <c r="F11" s="460">
        <v>620166</v>
      </c>
      <c r="G11" s="461">
        <v>620166</v>
      </c>
      <c r="I11" s="17">
        <v>578060</v>
      </c>
      <c r="J11" s="17">
        <v>566927</v>
      </c>
      <c r="K11" s="17">
        <v>561308</v>
      </c>
      <c r="L11" s="587">
        <v>571325</v>
      </c>
      <c r="M11" s="449">
        <v>558558</v>
      </c>
      <c r="N11" s="535">
        <v>558558</v>
      </c>
    </row>
    <row r="12" spans="1:15" s="16" customFormat="1" ht="12.75" customHeight="1" x14ac:dyDescent="0.2">
      <c r="A12" s="97"/>
      <c r="B12" s="36"/>
      <c r="C12" s="3"/>
      <c r="D12" s="3"/>
      <c r="E12" s="588"/>
      <c r="F12" s="450"/>
      <c r="H12" s="3"/>
      <c r="I12" s="3"/>
      <c r="J12" s="5"/>
      <c r="K12" s="5"/>
      <c r="L12" s="589"/>
      <c r="M12" s="449"/>
      <c r="N12" s="461"/>
    </row>
    <row r="13" spans="1:15" s="16" customFormat="1" ht="11.25" customHeight="1" x14ac:dyDescent="0.2">
      <c r="A13" s="155" t="s">
        <v>53</v>
      </c>
      <c r="B13" s="6"/>
      <c r="C13" s="37"/>
      <c r="D13" s="37"/>
      <c r="E13" s="287"/>
      <c r="F13" s="462"/>
      <c r="G13" s="287"/>
      <c r="H13" s="37"/>
      <c r="I13" s="3"/>
      <c r="J13" s="5"/>
      <c r="K13" s="5"/>
      <c r="L13" s="589"/>
      <c r="M13" s="450"/>
      <c r="N13" s="467"/>
    </row>
    <row r="14" spans="1:15" s="16" customFormat="1" ht="27.75" customHeight="1" x14ac:dyDescent="0.2">
      <c r="A14" s="590" t="s">
        <v>28</v>
      </c>
      <c r="B14" s="590"/>
      <c r="C14" s="37"/>
      <c r="D14" s="37"/>
      <c r="E14" s="287"/>
      <c r="F14" s="462"/>
      <c r="G14" s="287"/>
      <c r="H14" s="37"/>
      <c r="I14" s="3"/>
      <c r="J14" s="5"/>
      <c r="K14" s="5"/>
      <c r="L14" s="589"/>
      <c r="M14" s="450"/>
      <c r="N14" s="467"/>
    </row>
    <row r="15" spans="1:15" s="16" customFormat="1" ht="11.25" customHeight="1" x14ac:dyDescent="0.2">
      <c r="A15" s="179" t="s">
        <v>25</v>
      </c>
      <c r="B15" s="38">
        <v>19.600000000000001</v>
      </c>
      <c r="C15" s="38">
        <v>21.4</v>
      </c>
      <c r="D15" s="38">
        <v>22.7</v>
      </c>
      <c r="E15" s="585">
        <v>30.6</v>
      </c>
      <c r="F15" s="463">
        <v>31.9</v>
      </c>
      <c r="G15" s="509">
        <v>31.7</v>
      </c>
      <c r="H15" s="27"/>
      <c r="I15" s="11">
        <v>19.8</v>
      </c>
      <c r="J15" s="38">
        <v>19.399999999999999</v>
      </c>
      <c r="K15" s="38">
        <v>20.7</v>
      </c>
      <c r="L15" s="584">
        <v>31.5</v>
      </c>
      <c r="M15" s="451">
        <v>34.5</v>
      </c>
      <c r="N15" s="468">
        <v>34.299999999999997</v>
      </c>
      <c r="O15" s="3"/>
    </row>
    <row r="16" spans="1:15" s="16" customFormat="1" ht="11.25" customHeight="1" x14ac:dyDescent="0.2">
      <c r="A16" s="179" t="s">
        <v>26</v>
      </c>
      <c r="B16" s="38">
        <v>24.5</v>
      </c>
      <c r="C16" s="38">
        <v>26.3</v>
      </c>
      <c r="D16" s="38">
        <v>27.8</v>
      </c>
      <c r="E16" s="585">
        <v>39.299999999999997</v>
      </c>
      <c r="F16" s="463">
        <v>40.9</v>
      </c>
      <c r="G16" s="509">
        <v>40.799999999999997</v>
      </c>
      <c r="H16" s="27"/>
      <c r="I16" s="11">
        <v>24</v>
      </c>
      <c r="J16" s="38">
        <v>23.9</v>
      </c>
      <c r="K16" s="38">
        <v>25.6</v>
      </c>
      <c r="L16" s="584">
        <v>39.6</v>
      </c>
      <c r="M16" s="451">
        <v>43.3</v>
      </c>
      <c r="N16" s="468">
        <v>43.2</v>
      </c>
    </row>
    <row r="17" spans="1:15" s="3" customFormat="1" ht="11.25" x14ac:dyDescent="0.2">
      <c r="A17" s="147" t="s">
        <v>27</v>
      </c>
      <c r="B17" s="38">
        <v>22</v>
      </c>
      <c r="C17" s="38">
        <v>23.8</v>
      </c>
      <c r="D17" s="38">
        <v>25.2</v>
      </c>
      <c r="E17" s="585">
        <v>34.9</v>
      </c>
      <c r="F17" s="463">
        <v>36.299999999999997</v>
      </c>
      <c r="G17" s="509">
        <v>36.1</v>
      </c>
      <c r="H17" s="28"/>
      <c r="I17" s="11">
        <v>21.8</v>
      </c>
      <c r="J17" s="38">
        <v>21.6</v>
      </c>
      <c r="K17" s="38">
        <v>23.1</v>
      </c>
      <c r="L17" s="584">
        <v>35.5</v>
      </c>
      <c r="M17" s="451">
        <v>38.799999999999997</v>
      </c>
      <c r="N17" s="468">
        <v>38.700000000000003</v>
      </c>
      <c r="O17" s="16"/>
    </row>
    <row r="18" spans="1:15" s="3" customFormat="1" ht="11.25" x14ac:dyDescent="0.2">
      <c r="A18" s="147"/>
      <c r="B18" s="39"/>
      <c r="C18" s="39"/>
      <c r="D18" s="28"/>
      <c r="E18" s="468"/>
      <c r="F18" s="464"/>
      <c r="G18" s="510"/>
      <c r="H18" s="28"/>
      <c r="I18" s="200"/>
      <c r="J18" s="39"/>
      <c r="K18" s="28"/>
      <c r="L18" s="468"/>
      <c r="M18" s="452"/>
      <c r="N18" s="468"/>
    </row>
    <row r="19" spans="1:15" s="3" customFormat="1" ht="24" customHeight="1" x14ac:dyDescent="0.2">
      <c r="A19" s="591" t="s">
        <v>379</v>
      </c>
      <c r="B19" s="591"/>
      <c r="C19" s="39"/>
      <c r="D19" s="39"/>
      <c r="E19" s="39"/>
      <c r="F19" s="453"/>
      <c r="G19" s="511"/>
      <c r="H19" s="39"/>
      <c r="I19" s="200"/>
      <c r="J19" s="39"/>
      <c r="K19" s="39"/>
      <c r="L19" s="39"/>
      <c r="M19" s="452"/>
      <c r="N19" s="468"/>
    </row>
    <row r="20" spans="1:15" s="3" customFormat="1" ht="11.25" x14ac:dyDescent="0.2">
      <c r="A20" s="179" t="s">
        <v>25</v>
      </c>
      <c r="B20" s="10">
        <v>12.8</v>
      </c>
      <c r="C20" s="38">
        <v>14.8</v>
      </c>
      <c r="D20" s="38">
        <v>15.5</v>
      </c>
      <c r="E20" s="585">
        <v>18.3</v>
      </c>
      <c r="F20" s="463">
        <v>18</v>
      </c>
      <c r="G20" s="509">
        <v>17.899999999999999</v>
      </c>
      <c r="H20" s="28"/>
      <c r="I20" s="11">
        <v>12.6</v>
      </c>
      <c r="J20" s="38">
        <v>12.7</v>
      </c>
      <c r="K20" s="38">
        <v>13.3</v>
      </c>
      <c r="L20" s="584">
        <v>18.3</v>
      </c>
      <c r="M20" s="451">
        <v>19.399999999999999</v>
      </c>
      <c r="N20" s="468">
        <v>19.2</v>
      </c>
      <c r="O20" s="27"/>
    </row>
    <row r="21" spans="1:15" s="3" customFormat="1" ht="11.25" x14ac:dyDescent="0.2">
      <c r="A21" s="179" t="s">
        <v>26</v>
      </c>
      <c r="B21" s="10">
        <v>18.5</v>
      </c>
      <c r="C21" s="38">
        <v>20.6</v>
      </c>
      <c r="D21" s="38">
        <v>21.4</v>
      </c>
      <c r="E21" s="585">
        <v>27.9</v>
      </c>
      <c r="F21" s="463">
        <v>27.7</v>
      </c>
      <c r="G21" s="509">
        <v>27.4</v>
      </c>
      <c r="H21" s="28"/>
      <c r="I21" s="11">
        <v>17.7</v>
      </c>
      <c r="J21" s="38">
        <v>18.2</v>
      </c>
      <c r="K21" s="38">
        <v>19.100000000000001</v>
      </c>
      <c r="L21" s="584">
        <v>27.5</v>
      </c>
      <c r="M21" s="451">
        <v>29.1</v>
      </c>
      <c r="N21" s="468">
        <v>28.8</v>
      </c>
      <c r="O21" s="27"/>
    </row>
    <row r="22" spans="1:15" s="16" customFormat="1" ht="12.75" customHeight="1" x14ac:dyDescent="0.2">
      <c r="A22" s="147" t="s">
        <v>27</v>
      </c>
      <c r="B22" s="10">
        <v>15.6</v>
      </c>
      <c r="C22" s="38">
        <v>17.600000000000001</v>
      </c>
      <c r="D22" s="38">
        <v>18.399999999999999</v>
      </c>
      <c r="E22" s="585">
        <v>23</v>
      </c>
      <c r="F22" s="463">
        <v>22.8</v>
      </c>
      <c r="G22" s="509">
        <v>22.5</v>
      </c>
      <c r="H22" s="27"/>
      <c r="I22" s="11">
        <v>15.1</v>
      </c>
      <c r="J22" s="38">
        <v>15.4</v>
      </c>
      <c r="K22" s="38">
        <v>16.2</v>
      </c>
      <c r="L22" s="584">
        <v>22.8</v>
      </c>
      <c r="M22" s="451">
        <v>24.1</v>
      </c>
      <c r="N22" s="468">
        <v>23.9</v>
      </c>
      <c r="O22" s="27"/>
    </row>
    <row r="23" spans="1:15" s="16" customFormat="1" ht="11.25" customHeight="1" x14ac:dyDescent="0.2">
      <c r="A23" s="40"/>
      <c r="B23" s="10"/>
      <c r="C23" s="10"/>
      <c r="D23" s="27"/>
      <c r="E23" s="469"/>
      <c r="F23" s="454"/>
      <c r="G23" s="512"/>
      <c r="H23" s="19"/>
      <c r="I23" s="11"/>
      <c r="J23" s="27"/>
      <c r="K23" s="27"/>
      <c r="L23" s="469"/>
      <c r="M23" s="454"/>
      <c r="N23" s="469"/>
    </row>
    <row r="24" spans="1:15" s="16" customFormat="1" ht="22.5" customHeight="1" x14ac:dyDescent="0.2">
      <c r="A24" s="673" t="s">
        <v>28</v>
      </c>
      <c r="B24" s="10"/>
      <c r="C24" s="27"/>
      <c r="D24" s="27"/>
      <c r="E24" s="469"/>
      <c r="F24" s="454"/>
      <c r="G24" s="512"/>
      <c r="H24" s="27"/>
      <c r="I24" s="11"/>
      <c r="J24" s="41"/>
      <c r="K24" s="41"/>
      <c r="L24" s="465"/>
      <c r="M24" s="454"/>
      <c r="N24" s="469"/>
    </row>
    <row r="25" spans="1:15" s="16" customFormat="1" ht="11.25" customHeight="1" x14ac:dyDescent="0.2">
      <c r="A25" s="181" t="s">
        <v>29</v>
      </c>
      <c r="B25" s="10">
        <v>94.4</v>
      </c>
      <c r="C25" s="10">
        <v>95</v>
      </c>
      <c r="D25" s="38">
        <v>94.9</v>
      </c>
      <c r="E25" s="585">
        <v>93.1</v>
      </c>
      <c r="F25" s="463">
        <v>91.3</v>
      </c>
      <c r="G25" s="509">
        <v>90.8</v>
      </c>
      <c r="H25" s="27"/>
      <c r="I25" s="10">
        <v>95.9</v>
      </c>
      <c r="J25" s="10">
        <v>96.3</v>
      </c>
      <c r="K25" s="38">
        <v>96.4</v>
      </c>
      <c r="L25" s="584">
        <v>96.6</v>
      </c>
      <c r="M25" s="451">
        <v>96.6</v>
      </c>
      <c r="N25" s="468">
        <v>96</v>
      </c>
      <c r="O25" s="27"/>
    </row>
    <row r="26" spans="1:15" s="3" customFormat="1" ht="11.25" customHeight="1" x14ac:dyDescent="0.2">
      <c r="A26" s="181" t="s">
        <v>30</v>
      </c>
      <c r="B26" s="10">
        <v>93.1</v>
      </c>
      <c r="C26" s="10">
        <v>96.2</v>
      </c>
      <c r="D26" s="38">
        <v>96.7</v>
      </c>
      <c r="E26" s="585">
        <v>96.8</v>
      </c>
      <c r="F26" s="463">
        <v>93.3</v>
      </c>
      <c r="G26" s="509">
        <v>93.3</v>
      </c>
      <c r="H26" s="28"/>
      <c r="I26" s="10">
        <v>97</v>
      </c>
      <c r="J26" s="10">
        <v>97.3</v>
      </c>
      <c r="K26" s="38">
        <v>97.5</v>
      </c>
      <c r="L26" s="584">
        <v>97.6</v>
      </c>
      <c r="M26" s="451">
        <v>97.7</v>
      </c>
      <c r="N26" s="468">
        <v>97.7</v>
      </c>
      <c r="O26" s="27"/>
    </row>
    <row r="27" spans="1:15" s="16" customFormat="1" ht="11.25" customHeight="1" x14ac:dyDescent="0.2">
      <c r="A27" s="181" t="s">
        <v>410</v>
      </c>
      <c r="B27" s="10">
        <v>62.2</v>
      </c>
      <c r="C27" s="10">
        <v>61.9</v>
      </c>
      <c r="D27" s="38">
        <v>64.2</v>
      </c>
      <c r="E27" s="585">
        <v>65.599999999999994</v>
      </c>
      <c r="F27" s="463">
        <v>65</v>
      </c>
      <c r="G27" s="509">
        <v>65</v>
      </c>
      <c r="H27" s="27"/>
      <c r="I27" s="10">
        <v>63.2</v>
      </c>
      <c r="J27" s="10">
        <v>61.5</v>
      </c>
      <c r="K27" s="38">
        <v>64</v>
      </c>
      <c r="L27" s="584">
        <v>66.3</v>
      </c>
      <c r="M27" s="451">
        <v>68.7</v>
      </c>
      <c r="N27" s="468">
        <v>68.7</v>
      </c>
      <c r="O27" s="27"/>
    </row>
    <row r="28" spans="1:15" x14ac:dyDescent="0.2">
      <c r="A28" s="182" t="s">
        <v>31</v>
      </c>
      <c r="B28" s="10">
        <v>48.9</v>
      </c>
      <c r="C28" s="10">
        <v>48.9</v>
      </c>
      <c r="D28" s="38">
        <v>50.4</v>
      </c>
      <c r="E28" s="585">
        <v>60.4</v>
      </c>
      <c r="F28" s="463">
        <v>63.6</v>
      </c>
      <c r="G28" s="509">
        <v>63.6</v>
      </c>
      <c r="H28" s="46"/>
      <c r="I28" s="10">
        <v>47.7</v>
      </c>
      <c r="J28" s="10">
        <v>47.9</v>
      </c>
      <c r="K28" s="38">
        <v>49.3</v>
      </c>
      <c r="L28" s="584">
        <v>60.2</v>
      </c>
      <c r="M28" s="451">
        <v>64.599999999999994</v>
      </c>
      <c r="N28" s="468">
        <v>64.599999999999994</v>
      </c>
      <c r="O28" s="27"/>
    </row>
    <row r="29" spans="1:15" x14ac:dyDescent="0.2">
      <c r="A29" s="181" t="s">
        <v>32</v>
      </c>
      <c r="B29" s="10">
        <v>42.6</v>
      </c>
      <c r="C29" s="10">
        <v>40.9</v>
      </c>
      <c r="D29" s="38">
        <v>41.1</v>
      </c>
      <c r="E29" s="585">
        <v>48.7</v>
      </c>
      <c r="F29" s="463">
        <v>50.7</v>
      </c>
      <c r="G29" s="509">
        <v>50.7</v>
      </c>
      <c r="H29" s="46"/>
      <c r="I29" s="10">
        <v>40</v>
      </c>
      <c r="J29" s="10">
        <v>38.5</v>
      </c>
      <c r="K29" s="38">
        <v>38.9</v>
      </c>
      <c r="L29" s="584">
        <v>47.6</v>
      </c>
      <c r="M29" s="451">
        <v>50.5</v>
      </c>
      <c r="N29" s="468">
        <v>50.5</v>
      </c>
      <c r="O29" s="27"/>
    </row>
    <row r="30" spans="1:15" x14ac:dyDescent="0.2">
      <c r="B30" s="10"/>
      <c r="C30" s="46"/>
      <c r="D30" s="46"/>
      <c r="E30" s="468"/>
      <c r="F30" s="464"/>
      <c r="G30" s="510"/>
      <c r="H30" s="46"/>
      <c r="I30" s="46"/>
      <c r="J30" s="46"/>
      <c r="K30" s="46"/>
      <c r="L30" s="468"/>
      <c r="M30" s="455"/>
      <c r="N30" s="468"/>
    </row>
    <row r="31" spans="1:15" ht="22.5" customHeight="1" x14ac:dyDescent="0.2">
      <c r="A31" s="674" t="s">
        <v>543</v>
      </c>
      <c r="B31" s="10"/>
      <c r="C31" s="10"/>
      <c r="D31" s="10"/>
      <c r="E31" s="465"/>
      <c r="F31" s="466"/>
      <c r="G31" s="513"/>
      <c r="H31" s="10"/>
      <c r="I31" s="10"/>
      <c r="J31" s="28"/>
      <c r="K31" s="28"/>
      <c r="L31" s="468"/>
      <c r="M31" s="455"/>
      <c r="N31" s="468"/>
    </row>
    <row r="32" spans="1:15" x14ac:dyDescent="0.2">
      <c r="A32" s="181" t="s">
        <v>29</v>
      </c>
      <c r="B32" s="10">
        <v>66.2</v>
      </c>
      <c r="C32" s="10">
        <v>69.099999999999994</v>
      </c>
      <c r="D32" s="38">
        <v>66.900000000000006</v>
      </c>
      <c r="E32" s="585">
        <v>66.5</v>
      </c>
      <c r="F32" s="463">
        <v>66.3</v>
      </c>
      <c r="G32" s="509">
        <v>64.599999999999994</v>
      </c>
      <c r="H32" s="46"/>
      <c r="I32" s="10">
        <v>65.8</v>
      </c>
      <c r="J32" s="10">
        <v>68.7</v>
      </c>
      <c r="K32" s="38">
        <v>66.7</v>
      </c>
      <c r="L32" s="584">
        <v>68.3</v>
      </c>
      <c r="M32" s="451">
        <v>69.900000000000006</v>
      </c>
      <c r="N32" s="468">
        <v>68.099999999999994</v>
      </c>
      <c r="O32" s="27"/>
    </row>
    <row r="33" spans="1:15" x14ac:dyDescent="0.2">
      <c r="A33" s="181" t="s">
        <v>30</v>
      </c>
      <c r="B33" s="10">
        <v>60.6</v>
      </c>
      <c r="C33" s="10">
        <v>65.900000000000006</v>
      </c>
      <c r="D33" s="38">
        <v>69.8</v>
      </c>
      <c r="E33" s="585">
        <v>71.599999999999994</v>
      </c>
      <c r="F33" s="463">
        <v>66.599999999999994</v>
      </c>
      <c r="G33" s="509">
        <v>64.7</v>
      </c>
      <c r="H33" s="46"/>
      <c r="I33" s="10">
        <v>62.4</v>
      </c>
      <c r="J33" s="10">
        <v>65.2</v>
      </c>
      <c r="K33" s="38">
        <v>69.3</v>
      </c>
      <c r="L33" s="584">
        <v>71.3</v>
      </c>
      <c r="M33" s="451">
        <v>69.599999999999994</v>
      </c>
      <c r="N33" s="468">
        <v>67.599999999999994</v>
      </c>
      <c r="O33" s="27"/>
    </row>
    <row r="34" spans="1:15" x14ac:dyDescent="0.2">
      <c r="A34" s="181" t="s">
        <v>410</v>
      </c>
      <c r="B34" s="10">
        <v>73.7</v>
      </c>
      <c r="C34" s="10">
        <v>76.900000000000006</v>
      </c>
      <c r="D34" s="38">
        <v>76.900000000000006</v>
      </c>
      <c r="E34" s="585">
        <v>74.2</v>
      </c>
      <c r="F34" s="463">
        <v>72.7</v>
      </c>
      <c r="G34" s="509">
        <v>72.7</v>
      </c>
      <c r="H34" s="46"/>
      <c r="I34" s="10">
        <v>72.099999999999994</v>
      </c>
      <c r="J34" s="10">
        <v>75.2</v>
      </c>
      <c r="K34" s="38">
        <v>75.2</v>
      </c>
      <c r="L34" s="584">
        <v>72.5</v>
      </c>
      <c r="M34" s="451">
        <v>71.900000000000006</v>
      </c>
      <c r="N34" s="468">
        <v>71.900000000000006</v>
      </c>
      <c r="O34" s="27"/>
    </row>
    <row r="35" spans="1:15" x14ac:dyDescent="0.2">
      <c r="A35" s="182" t="s">
        <v>31</v>
      </c>
      <c r="B35" s="10">
        <v>69.8</v>
      </c>
      <c r="C35" s="10">
        <v>70.5</v>
      </c>
      <c r="D35" s="38">
        <v>70.7</v>
      </c>
      <c r="E35" s="585">
        <v>69.5</v>
      </c>
      <c r="F35" s="463">
        <v>68.2</v>
      </c>
      <c r="G35" s="509">
        <v>68.2</v>
      </c>
      <c r="H35" s="46"/>
      <c r="I35" s="10">
        <v>66.7</v>
      </c>
      <c r="J35" s="10">
        <v>67.7</v>
      </c>
      <c r="K35" s="38">
        <v>68</v>
      </c>
      <c r="L35" s="584">
        <v>67.099999999999994</v>
      </c>
      <c r="M35" s="451">
        <v>66.2</v>
      </c>
      <c r="N35" s="468">
        <v>66.2</v>
      </c>
      <c r="O35" s="27"/>
    </row>
    <row r="36" spans="1:15" x14ac:dyDescent="0.2">
      <c r="A36" s="181" t="s">
        <v>32</v>
      </c>
      <c r="B36" s="10">
        <v>72.599999999999994</v>
      </c>
      <c r="C36" s="10">
        <v>73.599999999999994</v>
      </c>
      <c r="D36" s="38">
        <v>73.599999999999994</v>
      </c>
      <c r="E36" s="585">
        <v>72</v>
      </c>
      <c r="F36" s="463">
        <v>70.7</v>
      </c>
      <c r="G36" s="509">
        <v>70.7</v>
      </c>
      <c r="H36" s="10"/>
      <c r="I36" s="10">
        <v>69.3</v>
      </c>
      <c r="J36" s="10">
        <v>70.599999999999994</v>
      </c>
      <c r="K36" s="38">
        <v>70.7</v>
      </c>
      <c r="L36" s="584">
        <v>69.400000000000006</v>
      </c>
      <c r="M36" s="451">
        <v>68.5</v>
      </c>
      <c r="N36" s="468">
        <v>68.5</v>
      </c>
      <c r="O36" s="27"/>
    </row>
    <row r="37" spans="1:15" x14ac:dyDescent="0.2">
      <c r="A37" s="42"/>
      <c r="B37" s="42"/>
      <c r="C37" s="43"/>
      <c r="D37" s="43"/>
      <c r="E37" s="586"/>
      <c r="F37" s="456"/>
      <c r="G37" s="43"/>
      <c r="H37" s="43"/>
      <c r="I37" s="33"/>
      <c r="J37" s="34"/>
      <c r="K37" s="34"/>
      <c r="L37" s="34"/>
      <c r="M37" s="456"/>
      <c r="N37" s="470"/>
    </row>
    <row r="38" spans="1:15" x14ac:dyDescent="0.2">
      <c r="A38" s="348"/>
      <c r="B38" s="348"/>
      <c r="C38" s="349"/>
      <c r="D38" s="349"/>
      <c r="E38" s="349"/>
      <c r="F38" s="349"/>
      <c r="G38" s="349"/>
      <c r="H38" s="349"/>
      <c r="I38" s="346"/>
      <c r="J38" s="347"/>
      <c r="K38" s="347"/>
      <c r="L38" s="347"/>
      <c r="N38" s="668" t="s">
        <v>511</v>
      </c>
    </row>
    <row r="39" spans="1:15" x14ac:dyDescent="0.2">
      <c r="A39" s="678" t="s">
        <v>338</v>
      </c>
      <c r="B39" s="678"/>
      <c r="C39" s="678"/>
      <c r="D39" s="678"/>
      <c r="E39" s="678"/>
      <c r="F39" s="678"/>
      <c r="G39" s="678"/>
      <c r="H39" s="678"/>
      <c r="I39" s="346"/>
      <c r="J39" s="347"/>
      <c r="K39" s="347"/>
      <c r="L39" s="349"/>
      <c r="M39" s="349"/>
      <c r="N39" s="349"/>
    </row>
    <row r="40" spans="1:15" ht="24" customHeight="1" x14ac:dyDescent="0.2">
      <c r="A40" s="692" t="s">
        <v>460</v>
      </c>
      <c r="B40" s="692"/>
      <c r="C40" s="692"/>
      <c r="D40" s="692"/>
      <c r="E40" s="692"/>
      <c r="F40" s="692"/>
      <c r="G40" s="692"/>
      <c r="H40" s="692"/>
      <c r="I40" s="692"/>
      <c r="J40" s="692"/>
      <c r="K40" s="692"/>
      <c r="L40" s="692"/>
      <c r="M40" s="692"/>
      <c r="N40" s="692"/>
      <c r="O40" s="44"/>
    </row>
    <row r="41" spans="1:15" ht="24" customHeight="1" x14ac:dyDescent="0.2">
      <c r="A41" s="693" t="s">
        <v>461</v>
      </c>
      <c r="B41" s="693"/>
      <c r="C41" s="693"/>
      <c r="D41" s="693"/>
      <c r="E41" s="693"/>
      <c r="F41" s="693"/>
      <c r="G41" s="693"/>
      <c r="H41" s="693"/>
      <c r="I41" s="693"/>
      <c r="J41" s="693"/>
      <c r="K41" s="693"/>
      <c r="L41" s="693"/>
      <c r="M41" s="693"/>
      <c r="N41" s="693"/>
      <c r="O41" s="45"/>
    </row>
    <row r="42" spans="1:15" x14ac:dyDescent="0.2">
      <c r="A42" s="199" t="s">
        <v>407</v>
      </c>
      <c r="B42" s="199"/>
      <c r="C42" s="199"/>
      <c r="D42" s="199"/>
      <c r="E42" s="199"/>
      <c r="F42" s="199"/>
      <c r="G42" s="603"/>
      <c r="H42" s="603"/>
      <c r="I42" s="603"/>
      <c r="J42" s="603"/>
      <c r="K42" s="603"/>
      <c r="L42" s="603"/>
      <c r="M42" s="350"/>
      <c r="N42" s="350"/>
    </row>
    <row r="43" spans="1:15" x14ac:dyDescent="0.2">
      <c r="A43" s="678" t="s">
        <v>512</v>
      </c>
      <c r="B43" s="678"/>
      <c r="C43" s="678"/>
      <c r="D43" s="678"/>
      <c r="E43" s="678"/>
      <c r="F43" s="678"/>
      <c r="G43" s="432"/>
      <c r="H43" s="432"/>
      <c r="I43" s="432"/>
      <c r="J43" s="432"/>
      <c r="K43" s="432"/>
      <c r="L43" s="432"/>
      <c r="M43" s="459"/>
      <c r="N43" s="437"/>
    </row>
    <row r="44" spans="1:15" x14ac:dyDescent="0.2">
      <c r="A44" s="612" t="s">
        <v>408</v>
      </c>
      <c r="B44" s="612"/>
      <c r="C44" s="612"/>
      <c r="D44" s="612"/>
      <c r="E44" s="612"/>
      <c r="F44" s="612"/>
      <c r="G44" s="612"/>
      <c r="H44" s="612"/>
      <c r="I44" s="612"/>
      <c r="J44" s="612"/>
      <c r="K44" s="612"/>
      <c r="L44" s="350"/>
      <c r="M44" s="458"/>
      <c r="N44" s="611"/>
    </row>
    <row r="45" spans="1:15" ht="24" customHeight="1" x14ac:dyDescent="0.2">
      <c r="A45" s="690" t="s">
        <v>409</v>
      </c>
      <c r="B45" s="690"/>
      <c r="C45" s="690"/>
      <c r="D45" s="690"/>
      <c r="E45" s="690"/>
      <c r="F45" s="690"/>
      <c r="G45" s="690"/>
      <c r="H45" s="690"/>
      <c r="I45" s="690"/>
      <c r="J45" s="690"/>
      <c r="K45" s="690"/>
      <c r="L45" s="690"/>
      <c r="M45" s="690"/>
      <c r="N45" s="690"/>
    </row>
    <row r="46" spans="1:15" ht="25.5" customHeight="1" x14ac:dyDescent="0.2"/>
    <row r="50" spans="9:9" x14ac:dyDescent="0.2">
      <c r="I50" s="46"/>
    </row>
    <row r="51" spans="9:9" x14ac:dyDescent="0.2">
      <c r="I51" s="46"/>
    </row>
    <row r="52" spans="9:9" x14ac:dyDescent="0.2">
      <c r="I52" s="46"/>
    </row>
    <row r="53" spans="9:9" x14ac:dyDescent="0.2">
      <c r="I53" s="46"/>
    </row>
    <row r="54" spans="9:9" x14ac:dyDescent="0.2">
      <c r="I54" s="46"/>
    </row>
    <row r="55" spans="9:9" x14ac:dyDescent="0.2">
      <c r="I55" s="46"/>
    </row>
    <row r="56" spans="9:9" x14ac:dyDescent="0.2">
      <c r="I56" s="46"/>
    </row>
    <row r="58" spans="9:9" x14ac:dyDescent="0.2">
      <c r="I58" s="46"/>
    </row>
    <row r="59" spans="9:9" x14ac:dyDescent="0.2">
      <c r="I59" s="46"/>
    </row>
    <row r="60" spans="9:9" x14ac:dyDescent="0.2">
      <c r="I60" s="46"/>
    </row>
    <row r="61" spans="9:9" x14ac:dyDescent="0.2">
      <c r="I61" s="46"/>
    </row>
    <row r="62" spans="9:9" x14ac:dyDescent="0.2">
      <c r="I62" s="46"/>
    </row>
  </sheetData>
  <sheetProtection sheet="1" objects="1" scenarios="1"/>
  <mergeCells count="7">
    <mergeCell ref="A45:N45"/>
    <mergeCell ref="A39:H39"/>
    <mergeCell ref="B5:G5"/>
    <mergeCell ref="I5:N5"/>
    <mergeCell ref="A43:F43"/>
    <mergeCell ref="A40:N40"/>
    <mergeCell ref="A41:N41"/>
  </mergeCells>
  <phoneticPr fontId="26" type="noConversion"/>
  <pageMargins left="0.31496062992125984" right="0.27559055118110237" top="0.51181102362204722" bottom="0.51181102362204722" header="0.51181102362204722" footer="0.51181102362204722"/>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zoomScaleNormal="100" workbookViewId="0">
      <selection sqref="A1:V1"/>
    </sheetView>
  </sheetViews>
  <sheetFormatPr defaultRowHeight="11.25" x14ac:dyDescent="0.2"/>
  <cols>
    <col min="1" max="1" width="11" style="52" customWidth="1"/>
    <col min="2" max="2" width="4.85546875" style="52" bestFit="1" customWidth="1"/>
    <col min="3" max="3" width="8.7109375" style="62" customWidth="1"/>
    <col min="4" max="4" width="9.7109375" style="75" customWidth="1"/>
    <col min="5" max="5" width="1.5703125" style="52" customWidth="1"/>
    <col min="6" max="6" width="8.7109375" style="52" customWidth="1"/>
    <col min="7" max="7" width="9.7109375" style="75" customWidth="1"/>
    <col min="8" max="8" width="1.5703125" style="52" customWidth="1"/>
    <col min="9" max="9" width="8.7109375" style="52" customWidth="1"/>
    <col min="10" max="10" width="9.7109375" style="75" customWidth="1"/>
    <col min="11" max="11" width="1.5703125" style="52" customWidth="1"/>
    <col min="12" max="12" width="8.7109375" style="52" customWidth="1"/>
    <col min="13" max="13" width="9.7109375" style="75" customWidth="1"/>
    <col min="14" max="14" width="1.5703125" style="75" customWidth="1"/>
    <col min="15" max="15" width="8.7109375" style="75" customWidth="1"/>
    <col min="16" max="16" width="9.7109375" style="75" customWidth="1"/>
    <col min="17" max="17" width="1.5703125" style="52" customWidth="1"/>
    <col min="18" max="18" width="8.7109375" style="52" customWidth="1"/>
    <col min="19" max="19" width="9.7109375" style="52" customWidth="1"/>
    <col min="20" max="20" width="1.5703125" style="52" customWidth="1"/>
    <col min="21" max="21" width="8.7109375" style="52" customWidth="1"/>
    <col min="22" max="22" width="9.7109375" style="52" customWidth="1"/>
    <col min="23" max="23" width="1.5703125" style="52" customWidth="1"/>
    <col min="24" max="24" width="8.7109375" style="52" customWidth="1"/>
    <col min="25" max="25" width="9.7109375" style="52" customWidth="1"/>
    <col min="26" max="26" width="1.5703125" style="52" customWidth="1"/>
    <col min="27" max="16384" width="9.140625" style="52"/>
  </cols>
  <sheetData>
    <row r="1" spans="1:27" s="49" customFormat="1" ht="12.75" customHeight="1" x14ac:dyDescent="0.2">
      <c r="A1" s="702" t="s">
        <v>540</v>
      </c>
      <c r="B1" s="702"/>
      <c r="C1" s="702"/>
      <c r="D1" s="702"/>
      <c r="E1" s="702"/>
      <c r="F1" s="702"/>
      <c r="G1" s="702"/>
      <c r="H1" s="702"/>
      <c r="I1" s="702"/>
      <c r="J1" s="702"/>
      <c r="K1" s="702"/>
      <c r="L1" s="702"/>
      <c r="M1" s="702"/>
      <c r="N1" s="702"/>
      <c r="O1" s="702"/>
      <c r="P1" s="702"/>
      <c r="Q1" s="702"/>
      <c r="R1" s="702"/>
      <c r="S1" s="702"/>
      <c r="T1" s="702"/>
      <c r="U1" s="702"/>
      <c r="V1" s="702"/>
      <c r="W1" s="47"/>
      <c r="X1" s="48"/>
      <c r="Y1" s="48"/>
    </row>
    <row r="2" spans="1:27" s="49" customFormat="1" ht="13.5" x14ac:dyDescent="0.2">
      <c r="A2" s="707" t="s">
        <v>541</v>
      </c>
      <c r="B2" s="707"/>
      <c r="C2" s="707"/>
      <c r="D2" s="707"/>
      <c r="E2" s="707"/>
      <c r="F2" s="707"/>
      <c r="G2" s="351"/>
      <c r="H2" s="352"/>
      <c r="I2" s="351"/>
      <c r="J2" s="352"/>
      <c r="K2" s="352"/>
      <c r="L2" s="351"/>
      <c r="M2" s="352"/>
      <c r="N2" s="352"/>
      <c r="O2" s="352"/>
      <c r="P2" s="352"/>
      <c r="Q2" s="352"/>
      <c r="R2" s="352"/>
      <c r="S2" s="352"/>
      <c r="T2" s="352"/>
      <c r="U2" s="351"/>
      <c r="V2" s="352"/>
      <c r="W2" s="47"/>
      <c r="X2" s="48"/>
      <c r="Y2" s="48"/>
    </row>
    <row r="3" spans="1:27" s="49" customFormat="1" ht="12.75" x14ac:dyDescent="0.2">
      <c r="A3" s="599" t="s">
        <v>0</v>
      </c>
      <c r="B3" s="599"/>
      <c r="C3" s="353"/>
      <c r="D3" s="352"/>
      <c r="E3" s="351"/>
      <c r="F3" s="352"/>
      <c r="G3" s="351"/>
      <c r="H3" s="352"/>
      <c r="I3" s="351"/>
      <c r="J3" s="352"/>
      <c r="K3" s="352"/>
      <c r="L3" s="351"/>
      <c r="M3" s="352"/>
      <c r="N3" s="354"/>
      <c r="O3" s="354"/>
      <c r="P3" s="354"/>
      <c r="Q3" s="354"/>
      <c r="R3" s="354"/>
      <c r="S3" s="354"/>
      <c r="T3" s="354"/>
      <c r="U3" s="351"/>
      <c r="V3" s="352"/>
      <c r="W3" s="47"/>
      <c r="X3" s="48"/>
      <c r="Y3" s="48"/>
    </row>
    <row r="4" spans="1:27" s="49" customFormat="1" ht="12.75" x14ac:dyDescent="0.2">
      <c r="A4" s="355"/>
      <c r="B4" s="355"/>
      <c r="C4" s="353"/>
      <c r="D4" s="352"/>
      <c r="E4" s="351"/>
      <c r="F4" s="352"/>
      <c r="G4" s="351"/>
      <c r="H4" s="352"/>
      <c r="I4" s="351"/>
      <c r="J4" s="352"/>
      <c r="K4" s="352"/>
      <c r="L4" s="351"/>
      <c r="M4" s="352"/>
      <c r="N4" s="354"/>
      <c r="O4" s="354"/>
      <c r="P4" s="354"/>
      <c r="Q4" s="354"/>
      <c r="R4" s="354"/>
      <c r="S4" s="354"/>
      <c r="T4" s="354"/>
      <c r="U4" s="351"/>
      <c r="V4" s="352"/>
      <c r="W4" s="47"/>
      <c r="X4" s="48"/>
      <c r="Y4" s="48"/>
    </row>
    <row r="5" spans="1:27" s="49" customFormat="1" ht="12.75" customHeight="1" x14ac:dyDescent="0.2">
      <c r="A5" s="703" t="s">
        <v>78</v>
      </c>
      <c r="B5" s="704"/>
      <c r="C5" s="704"/>
      <c r="D5" s="704"/>
      <c r="E5" s="704"/>
      <c r="F5" s="704"/>
      <c r="G5" s="704"/>
      <c r="H5" s="704"/>
      <c r="I5" s="704"/>
      <c r="J5" s="704"/>
      <c r="K5" s="704"/>
      <c r="L5" s="704"/>
      <c r="M5" s="704"/>
      <c r="N5" s="354"/>
      <c r="O5" s="354"/>
      <c r="P5" s="354"/>
      <c r="Q5" s="354"/>
      <c r="R5" s="354"/>
      <c r="S5" s="354"/>
      <c r="T5" s="354"/>
      <c r="U5" s="351"/>
      <c r="V5" s="352"/>
      <c r="W5" s="47"/>
      <c r="X5" s="48"/>
      <c r="Y5" s="48"/>
    </row>
    <row r="6" spans="1:27" s="49" customFormat="1" ht="12.75" x14ac:dyDescent="0.2">
      <c r="A6" s="355"/>
      <c r="B6" s="352"/>
      <c r="C6" s="353"/>
      <c r="D6" s="352"/>
      <c r="E6" s="351"/>
      <c r="F6" s="352"/>
      <c r="G6" s="351"/>
      <c r="H6" s="352"/>
      <c r="I6" s="351"/>
      <c r="J6" s="354"/>
      <c r="K6" s="354"/>
      <c r="L6" s="356"/>
      <c r="M6" s="354"/>
      <c r="N6" s="354"/>
      <c r="O6" s="354"/>
      <c r="P6" s="354"/>
      <c r="Q6" s="352"/>
      <c r="R6" s="352"/>
      <c r="S6" s="352"/>
      <c r="T6" s="352"/>
      <c r="U6" s="351"/>
      <c r="V6" s="352"/>
      <c r="W6" s="47"/>
      <c r="X6" s="48"/>
      <c r="Y6" s="48"/>
    </row>
    <row r="7" spans="1:27" ht="12.75" customHeight="1" thickBot="1" x14ac:dyDescent="0.25">
      <c r="A7" s="50"/>
      <c r="B7" s="51"/>
      <c r="C7" s="708" t="s">
        <v>80</v>
      </c>
      <c r="D7" s="708"/>
      <c r="E7" s="708"/>
      <c r="F7" s="708"/>
      <c r="G7" s="708"/>
      <c r="H7" s="708"/>
      <c r="I7" s="708"/>
      <c r="J7" s="708"/>
      <c r="K7" s="708"/>
      <c r="L7" s="708"/>
      <c r="M7" s="708"/>
      <c r="N7" s="708"/>
      <c r="O7" s="708"/>
      <c r="P7" s="708"/>
      <c r="Q7" s="708"/>
      <c r="R7" s="708"/>
      <c r="S7" s="708"/>
      <c r="T7" s="708"/>
      <c r="U7" s="708"/>
      <c r="V7" s="708"/>
      <c r="W7" s="708"/>
      <c r="X7" s="708"/>
      <c r="Y7" s="708"/>
    </row>
    <row r="8" spans="1:27" ht="30" customHeight="1" x14ac:dyDescent="0.2">
      <c r="C8" s="696" t="s">
        <v>15</v>
      </c>
      <c r="D8" s="696"/>
      <c r="E8" s="475"/>
      <c r="F8" s="696" t="s">
        <v>16</v>
      </c>
      <c r="G8" s="696"/>
      <c r="H8" s="475"/>
      <c r="I8" s="696" t="s">
        <v>17</v>
      </c>
      <c r="J8" s="696"/>
      <c r="K8" s="475"/>
      <c r="L8" s="696" t="s">
        <v>23</v>
      </c>
      <c r="M8" s="696"/>
      <c r="N8" s="475"/>
      <c r="O8" s="696" t="s">
        <v>77</v>
      </c>
      <c r="P8" s="696"/>
      <c r="Q8" s="475"/>
      <c r="R8" s="696" t="s">
        <v>144</v>
      </c>
      <c r="S8" s="696"/>
      <c r="T8" s="475"/>
      <c r="U8" s="700" t="s">
        <v>340</v>
      </c>
      <c r="V8" s="701"/>
      <c r="W8" s="476"/>
      <c r="X8" s="698" t="s">
        <v>507</v>
      </c>
      <c r="Y8" s="699"/>
    </row>
    <row r="9" spans="1:27" ht="57.75" customHeight="1" x14ac:dyDescent="0.2">
      <c r="A9" s="54"/>
      <c r="B9" s="54"/>
      <c r="C9" s="477" t="s">
        <v>33</v>
      </c>
      <c r="D9" s="478" t="s">
        <v>34</v>
      </c>
      <c r="E9" s="80"/>
      <c r="F9" s="477" t="s">
        <v>33</v>
      </c>
      <c r="G9" s="478" t="s">
        <v>34</v>
      </c>
      <c r="H9" s="80"/>
      <c r="I9" s="477" t="s">
        <v>33</v>
      </c>
      <c r="J9" s="478" t="s">
        <v>34</v>
      </c>
      <c r="K9" s="80"/>
      <c r="L9" s="477" t="s">
        <v>33</v>
      </c>
      <c r="M9" s="478" t="s">
        <v>34</v>
      </c>
      <c r="N9" s="479"/>
      <c r="O9" s="477" t="s">
        <v>33</v>
      </c>
      <c r="P9" s="478" t="s">
        <v>34</v>
      </c>
      <c r="Q9" s="80"/>
      <c r="R9" s="80" t="s">
        <v>33</v>
      </c>
      <c r="S9" s="80" t="s">
        <v>34</v>
      </c>
      <c r="T9" s="80"/>
      <c r="U9" s="477" t="s">
        <v>33</v>
      </c>
      <c r="V9" s="478" t="s">
        <v>34</v>
      </c>
      <c r="W9" s="480"/>
      <c r="X9" s="481" t="s">
        <v>33</v>
      </c>
      <c r="Y9" s="482" t="s">
        <v>34</v>
      </c>
    </row>
    <row r="10" spans="1:27" ht="19.5" customHeight="1" x14ac:dyDescent="0.2">
      <c r="A10" s="52" t="s">
        <v>35</v>
      </c>
      <c r="B10" s="52" t="s">
        <v>25</v>
      </c>
      <c r="C10" s="61">
        <v>290719</v>
      </c>
      <c r="D10" s="483">
        <v>58.8</v>
      </c>
      <c r="E10" s="91"/>
      <c r="F10" s="58">
        <v>280252</v>
      </c>
      <c r="G10" s="483">
        <v>60.6</v>
      </c>
      <c r="H10" s="91"/>
      <c r="I10" s="59">
        <v>280409</v>
      </c>
      <c r="J10" s="484">
        <v>65.099999999999994</v>
      </c>
      <c r="K10" s="91"/>
      <c r="L10" s="59">
        <v>269235</v>
      </c>
      <c r="M10" s="484">
        <v>68.2</v>
      </c>
      <c r="N10" s="484"/>
      <c r="O10" s="64">
        <v>268750</v>
      </c>
      <c r="P10" s="484">
        <v>63.1</v>
      </c>
      <c r="Q10" s="91"/>
      <c r="R10" s="64">
        <v>273721</v>
      </c>
      <c r="S10" s="91">
        <v>65.900000000000006</v>
      </c>
      <c r="T10" s="91"/>
      <c r="U10" s="59">
        <v>268907</v>
      </c>
      <c r="V10" s="484">
        <v>69.099999999999994</v>
      </c>
      <c r="W10" s="59"/>
      <c r="X10" s="496">
        <v>268873</v>
      </c>
      <c r="Y10" s="484">
        <v>66.7</v>
      </c>
      <c r="AA10" s="159"/>
    </row>
    <row r="11" spans="1:27" ht="19.5" customHeight="1" x14ac:dyDescent="0.2">
      <c r="B11" s="52" t="s">
        <v>26</v>
      </c>
      <c r="C11" s="61">
        <v>285094</v>
      </c>
      <c r="D11" s="483">
        <v>70.3</v>
      </c>
      <c r="E11" s="91"/>
      <c r="F11" s="61">
        <v>276000</v>
      </c>
      <c r="G11" s="483">
        <v>70.900000000000006</v>
      </c>
      <c r="H11" s="91"/>
      <c r="I11" s="59">
        <v>275855</v>
      </c>
      <c r="J11" s="484">
        <v>75.8</v>
      </c>
      <c r="K11" s="91"/>
      <c r="L11" s="59">
        <v>266292</v>
      </c>
      <c r="M11" s="484">
        <v>77.900000000000006</v>
      </c>
      <c r="N11" s="484"/>
      <c r="O11" s="64">
        <v>263703</v>
      </c>
      <c r="P11" s="484">
        <v>75.3</v>
      </c>
      <c r="Q11" s="91"/>
      <c r="R11" s="64">
        <v>270148</v>
      </c>
      <c r="S11" s="91">
        <v>77.400000000000006</v>
      </c>
      <c r="T11" s="91"/>
      <c r="U11" s="59">
        <v>264206</v>
      </c>
      <c r="V11" s="484">
        <v>79.7</v>
      </c>
      <c r="W11" s="59"/>
      <c r="X11" s="485">
        <v>264140</v>
      </c>
      <c r="Y11" s="484">
        <v>77.7</v>
      </c>
      <c r="AA11" s="159"/>
    </row>
    <row r="12" spans="1:27" ht="19.5" customHeight="1" x14ac:dyDescent="0.2">
      <c r="B12" s="52" t="s">
        <v>27</v>
      </c>
      <c r="C12" s="61">
        <v>575813</v>
      </c>
      <c r="D12" s="483">
        <v>64.5</v>
      </c>
      <c r="E12" s="91"/>
      <c r="F12" s="61">
        <v>556252</v>
      </c>
      <c r="G12" s="483">
        <v>65.7</v>
      </c>
      <c r="H12" s="91"/>
      <c r="I12" s="59">
        <v>556264</v>
      </c>
      <c r="J12" s="484">
        <v>70.400000000000006</v>
      </c>
      <c r="K12" s="91"/>
      <c r="L12" s="59">
        <v>535527</v>
      </c>
      <c r="M12" s="484">
        <v>73</v>
      </c>
      <c r="N12" s="484"/>
      <c r="O12" s="64">
        <v>532453</v>
      </c>
      <c r="P12" s="484">
        <v>69.2</v>
      </c>
      <c r="Q12" s="91"/>
      <c r="R12" s="64">
        <v>543869</v>
      </c>
      <c r="S12" s="91">
        <v>71.599999999999994</v>
      </c>
      <c r="T12" s="91"/>
      <c r="U12" s="59">
        <v>533113</v>
      </c>
      <c r="V12" s="484">
        <v>74.400000000000006</v>
      </c>
      <c r="W12" s="59"/>
      <c r="X12" s="485">
        <v>533013</v>
      </c>
      <c r="Y12" s="484">
        <v>72.099999999999994</v>
      </c>
      <c r="AA12" s="159"/>
    </row>
    <row r="13" spans="1:27" ht="19.5" customHeight="1" x14ac:dyDescent="0.2">
      <c r="C13" s="486"/>
      <c r="D13" s="487"/>
      <c r="E13" s="91"/>
      <c r="F13" s="64"/>
      <c r="G13" s="487"/>
      <c r="H13" s="91"/>
      <c r="I13" s="64"/>
      <c r="J13" s="484"/>
      <c r="K13" s="91"/>
      <c r="L13" s="59"/>
      <c r="M13" s="484"/>
      <c r="N13" s="484"/>
      <c r="O13" s="484"/>
      <c r="P13" s="484"/>
      <c r="Q13" s="91"/>
      <c r="R13" s="64"/>
      <c r="S13" s="91"/>
      <c r="T13" s="91"/>
      <c r="U13" s="59"/>
      <c r="V13" s="484"/>
      <c r="W13" s="59"/>
      <c r="X13" s="485"/>
      <c r="Y13" s="77"/>
      <c r="AA13" s="159"/>
    </row>
    <row r="14" spans="1:27" ht="19.5" customHeight="1" x14ac:dyDescent="0.2">
      <c r="A14" s="52" t="s">
        <v>36</v>
      </c>
      <c r="B14" s="52" t="s">
        <v>25</v>
      </c>
      <c r="C14" s="61">
        <v>291645</v>
      </c>
      <c r="D14" s="483">
        <v>55.1</v>
      </c>
      <c r="E14" s="91"/>
      <c r="F14" s="58">
        <v>281561</v>
      </c>
      <c r="G14" s="483">
        <v>58.1</v>
      </c>
      <c r="H14" s="91"/>
      <c r="I14" s="59">
        <v>281685</v>
      </c>
      <c r="J14" s="484">
        <v>61.8</v>
      </c>
      <c r="K14" s="91"/>
      <c r="L14" s="59">
        <v>271372</v>
      </c>
      <c r="M14" s="484">
        <v>64.400000000000006</v>
      </c>
      <c r="N14" s="484"/>
      <c r="O14" s="64">
        <v>275702</v>
      </c>
      <c r="P14" s="484">
        <v>70.099999999999994</v>
      </c>
      <c r="Q14" s="91"/>
      <c r="R14" s="64">
        <v>275694</v>
      </c>
      <c r="S14" s="483">
        <v>70.099999999999994</v>
      </c>
      <c r="T14" s="91"/>
      <c r="U14" s="59">
        <v>270554</v>
      </c>
      <c r="V14" s="484">
        <v>66.900000000000006</v>
      </c>
      <c r="W14" s="59"/>
      <c r="X14" s="485">
        <v>270432</v>
      </c>
      <c r="Y14" s="484">
        <v>64.5</v>
      </c>
      <c r="AA14" s="159"/>
    </row>
    <row r="15" spans="1:27" ht="19.5" customHeight="1" x14ac:dyDescent="0.2">
      <c r="B15" s="52" t="s">
        <v>26</v>
      </c>
      <c r="C15" s="61">
        <v>284998</v>
      </c>
      <c r="D15" s="483">
        <v>59.4</v>
      </c>
      <c r="E15" s="91"/>
      <c r="F15" s="61">
        <v>276113</v>
      </c>
      <c r="G15" s="483">
        <v>59.6</v>
      </c>
      <c r="H15" s="91"/>
      <c r="I15" s="59">
        <v>275966</v>
      </c>
      <c r="J15" s="484">
        <v>64.099999999999994</v>
      </c>
      <c r="K15" s="91"/>
      <c r="L15" s="59">
        <v>265700</v>
      </c>
      <c r="M15" s="484">
        <v>67.3</v>
      </c>
      <c r="N15" s="484"/>
      <c r="O15" s="64">
        <v>270336</v>
      </c>
      <c r="P15" s="484">
        <v>73.8</v>
      </c>
      <c r="Q15" s="91"/>
      <c r="R15" s="64">
        <v>270337</v>
      </c>
      <c r="S15" s="483">
        <v>73.8</v>
      </c>
      <c r="T15" s="91"/>
      <c r="U15" s="59">
        <v>264592</v>
      </c>
      <c r="V15" s="484">
        <v>70.8</v>
      </c>
      <c r="W15" s="59"/>
      <c r="X15" s="485">
        <v>264448</v>
      </c>
      <c r="Y15" s="484">
        <v>68.400000000000006</v>
      </c>
      <c r="AA15" s="159"/>
    </row>
    <row r="16" spans="1:27" ht="19.5" customHeight="1" x14ac:dyDescent="0.2">
      <c r="A16" s="65"/>
      <c r="B16" s="65" t="s">
        <v>27</v>
      </c>
      <c r="C16" s="66">
        <v>576643</v>
      </c>
      <c r="D16" s="488">
        <v>57.2</v>
      </c>
      <c r="E16" s="475"/>
      <c r="F16" s="66">
        <v>557674</v>
      </c>
      <c r="G16" s="488">
        <v>58.8</v>
      </c>
      <c r="H16" s="475"/>
      <c r="I16" s="58">
        <v>557651</v>
      </c>
      <c r="J16" s="489">
        <v>62.9</v>
      </c>
      <c r="K16" s="475"/>
      <c r="L16" s="59">
        <v>537072</v>
      </c>
      <c r="M16" s="484">
        <v>65.900000000000006</v>
      </c>
      <c r="N16" s="484"/>
      <c r="O16" s="64">
        <v>533969</v>
      </c>
      <c r="P16" s="484">
        <v>69.8</v>
      </c>
      <c r="Q16" s="475"/>
      <c r="R16" s="64">
        <v>546031</v>
      </c>
      <c r="S16" s="483">
        <v>72</v>
      </c>
      <c r="T16" s="475"/>
      <c r="U16" s="59">
        <v>535146</v>
      </c>
      <c r="V16" s="484">
        <v>68.8</v>
      </c>
      <c r="W16" s="59"/>
      <c r="X16" s="485">
        <v>534880</v>
      </c>
      <c r="Y16" s="484">
        <v>66.400000000000006</v>
      </c>
      <c r="AA16" s="159"/>
    </row>
    <row r="17" spans="1:25" x14ac:dyDescent="0.2">
      <c r="A17" s="54"/>
      <c r="B17" s="54"/>
      <c r="C17" s="490"/>
      <c r="D17" s="491"/>
      <c r="E17" s="434"/>
      <c r="F17" s="492"/>
      <c r="G17" s="491"/>
      <c r="H17" s="434"/>
      <c r="I17" s="492"/>
      <c r="J17" s="491"/>
      <c r="K17" s="434"/>
      <c r="L17" s="492"/>
      <c r="M17" s="491"/>
      <c r="N17" s="491"/>
      <c r="O17" s="491"/>
      <c r="P17" s="491"/>
      <c r="Q17" s="434"/>
      <c r="R17" s="434"/>
      <c r="S17" s="434"/>
      <c r="T17" s="434"/>
      <c r="U17" s="492"/>
      <c r="V17" s="491"/>
      <c r="W17" s="78"/>
      <c r="X17" s="493"/>
      <c r="Y17" s="78"/>
    </row>
    <row r="18" spans="1:25" ht="21" customHeight="1" x14ac:dyDescent="0.2">
      <c r="C18" s="61"/>
      <c r="D18" s="484"/>
      <c r="E18" s="91"/>
      <c r="F18" s="64"/>
      <c r="G18" s="484"/>
      <c r="H18" s="91"/>
      <c r="I18" s="64"/>
      <c r="J18" s="489"/>
      <c r="K18" s="475"/>
      <c r="L18" s="494"/>
      <c r="M18" s="489"/>
      <c r="N18" s="489"/>
      <c r="O18" s="489"/>
      <c r="P18" s="489"/>
      <c r="Q18" s="77"/>
      <c r="R18" s="77"/>
      <c r="S18" s="77"/>
      <c r="T18" s="77"/>
      <c r="U18" s="77"/>
      <c r="V18" s="77"/>
      <c r="W18" s="93"/>
      <c r="X18" s="93"/>
      <c r="Y18" s="93"/>
    </row>
    <row r="19" spans="1:25" ht="12.75" customHeight="1" thickBot="1" x14ac:dyDescent="0.25">
      <c r="A19" s="51"/>
      <c r="B19" s="51"/>
      <c r="C19" s="709" t="s">
        <v>393</v>
      </c>
      <c r="D19" s="709"/>
      <c r="E19" s="709"/>
      <c r="F19" s="709"/>
      <c r="G19" s="709"/>
      <c r="H19" s="709"/>
      <c r="I19" s="709"/>
      <c r="J19" s="709"/>
      <c r="K19" s="709"/>
      <c r="L19" s="709"/>
      <c r="M19" s="709"/>
      <c r="N19" s="709"/>
      <c r="O19" s="709"/>
      <c r="P19" s="709"/>
      <c r="Q19" s="709"/>
      <c r="R19" s="709"/>
      <c r="S19" s="709"/>
      <c r="T19" s="709"/>
      <c r="U19" s="709"/>
      <c r="V19" s="709"/>
      <c r="W19" s="709"/>
      <c r="X19" s="709"/>
      <c r="Y19" s="709"/>
    </row>
    <row r="20" spans="1:25" ht="27.75" customHeight="1" x14ac:dyDescent="0.2">
      <c r="C20" s="696" t="s">
        <v>15</v>
      </c>
      <c r="D20" s="696"/>
      <c r="E20" s="475"/>
      <c r="F20" s="696" t="s">
        <v>16</v>
      </c>
      <c r="G20" s="696"/>
      <c r="H20" s="475"/>
      <c r="I20" s="696" t="s">
        <v>17</v>
      </c>
      <c r="J20" s="696"/>
      <c r="K20" s="475"/>
      <c r="L20" s="696" t="s">
        <v>23</v>
      </c>
      <c r="M20" s="696"/>
      <c r="N20" s="475"/>
      <c r="O20" s="696" t="s">
        <v>77</v>
      </c>
      <c r="P20" s="696"/>
      <c r="Q20" s="475"/>
      <c r="R20" s="696" t="s">
        <v>144</v>
      </c>
      <c r="S20" s="696"/>
      <c r="T20" s="475"/>
      <c r="U20" s="700" t="s">
        <v>340</v>
      </c>
      <c r="V20" s="701"/>
      <c r="W20" s="476"/>
      <c r="X20" s="698" t="s">
        <v>507</v>
      </c>
      <c r="Y20" s="699"/>
    </row>
    <row r="21" spans="1:25" ht="57.75" customHeight="1" x14ac:dyDescent="0.2">
      <c r="A21" s="54"/>
      <c r="B21" s="54"/>
      <c r="C21" s="477" t="s">
        <v>33</v>
      </c>
      <c r="D21" s="478" t="s">
        <v>34</v>
      </c>
      <c r="E21" s="80"/>
      <c r="F21" s="477" t="s">
        <v>33</v>
      </c>
      <c r="G21" s="478" t="s">
        <v>34</v>
      </c>
      <c r="H21" s="80"/>
      <c r="I21" s="477" t="s">
        <v>33</v>
      </c>
      <c r="J21" s="478" t="s">
        <v>34</v>
      </c>
      <c r="K21" s="80"/>
      <c r="L21" s="477" t="s">
        <v>33</v>
      </c>
      <c r="M21" s="478" t="s">
        <v>34</v>
      </c>
      <c r="N21" s="479"/>
      <c r="O21" s="477" t="s">
        <v>33</v>
      </c>
      <c r="P21" s="478" t="s">
        <v>34</v>
      </c>
      <c r="Q21" s="80"/>
      <c r="R21" s="80" t="s">
        <v>33</v>
      </c>
      <c r="S21" s="80" t="s">
        <v>34</v>
      </c>
      <c r="T21" s="80"/>
      <c r="U21" s="477" t="s">
        <v>33</v>
      </c>
      <c r="V21" s="478" t="s">
        <v>34</v>
      </c>
      <c r="W21" s="480"/>
      <c r="X21" s="481" t="s">
        <v>33</v>
      </c>
      <c r="Y21" s="482" t="s">
        <v>34</v>
      </c>
    </row>
    <row r="22" spans="1:25" ht="19.5" customHeight="1" x14ac:dyDescent="0.2">
      <c r="A22" s="52" t="s">
        <v>35</v>
      </c>
      <c r="B22" s="52" t="s">
        <v>25</v>
      </c>
      <c r="C22" s="55">
        <v>297798</v>
      </c>
      <c r="D22" s="56">
        <v>57.5</v>
      </c>
      <c r="E22" s="57"/>
      <c r="F22" s="66">
        <v>287370</v>
      </c>
      <c r="G22" s="56">
        <v>59.2</v>
      </c>
      <c r="H22" s="57"/>
      <c r="I22" s="59">
        <v>287387</v>
      </c>
      <c r="J22" s="60">
        <v>63.6</v>
      </c>
      <c r="K22" s="57"/>
      <c r="L22" s="59">
        <v>275865</v>
      </c>
      <c r="M22" s="60">
        <v>66.7</v>
      </c>
      <c r="N22" s="60"/>
      <c r="O22" s="71">
        <v>275615</v>
      </c>
      <c r="P22" s="60">
        <v>61.7</v>
      </c>
      <c r="Q22" s="57"/>
      <c r="R22" s="59">
        <v>281023</v>
      </c>
      <c r="S22" s="57">
        <v>64.3</v>
      </c>
      <c r="T22" s="57"/>
      <c r="U22" s="59">
        <v>276139</v>
      </c>
      <c r="V22" s="56">
        <v>67.400000000000006</v>
      </c>
      <c r="W22" s="159"/>
      <c r="X22" s="496">
        <v>276105</v>
      </c>
      <c r="Y22" s="57">
        <v>65.099999999999994</v>
      </c>
    </row>
    <row r="23" spans="1:25" ht="19.5" customHeight="1" x14ac:dyDescent="0.2">
      <c r="B23" s="52" t="s">
        <v>26</v>
      </c>
      <c r="C23" s="55">
        <v>287920</v>
      </c>
      <c r="D23" s="56">
        <v>69.7</v>
      </c>
      <c r="E23" s="57"/>
      <c r="F23" s="61">
        <v>278722</v>
      </c>
      <c r="G23" s="56">
        <v>70.3</v>
      </c>
      <c r="H23" s="57"/>
      <c r="I23" s="59">
        <v>278503</v>
      </c>
      <c r="J23" s="60">
        <v>75.099999999999994</v>
      </c>
      <c r="K23" s="57"/>
      <c r="L23" s="59">
        <v>268919</v>
      </c>
      <c r="M23" s="60">
        <v>77.099999999999994</v>
      </c>
      <c r="N23" s="60"/>
      <c r="O23" s="71">
        <v>266348</v>
      </c>
      <c r="P23" s="60">
        <v>74.599999999999994</v>
      </c>
      <c r="Q23" s="57"/>
      <c r="R23" s="59">
        <v>272861</v>
      </c>
      <c r="S23" s="57">
        <v>76.7</v>
      </c>
      <c r="T23" s="57"/>
      <c r="U23" s="59">
        <v>266973</v>
      </c>
      <c r="V23" s="56">
        <v>78.900000000000006</v>
      </c>
      <c r="W23" s="159"/>
      <c r="X23" s="485">
        <v>266907</v>
      </c>
      <c r="Y23" s="57">
        <v>76.900000000000006</v>
      </c>
    </row>
    <row r="24" spans="1:25" ht="19.5" customHeight="1" x14ac:dyDescent="0.2">
      <c r="B24" s="52" t="s">
        <v>27</v>
      </c>
      <c r="C24" s="55">
        <v>585718</v>
      </c>
      <c r="D24" s="56">
        <v>63.5</v>
      </c>
      <c r="E24" s="57"/>
      <c r="F24" s="61">
        <v>566092</v>
      </c>
      <c r="G24" s="56">
        <v>64.7</v>
      </c>
      <c r="H24" s="57"/>
      <c r="I24" s="59">
        <v>565890</v>
      </c>
      <c r="J24" s="60">
        <v>69.3</v>
      </c>
      <c r="K24" s="57"/>
      <c r="L24" s="59">
        <v>544784</v>
      </c>
      <c r="M24" s="60">
        <v>71.8</v>
      </c>
      <c r="N24" s="60"/>
      <c r="O24" s="71">
        <v>541963</v>
      </c>
      <c r="P24" s="60">
        <v>68</v>
      </c>
      <c r="Q24" s="57"/>
      <c r="R24" s="59">
        <v>553884</v>
      </c>
      <c r="S24" s="57">
        <v>70.400000000000006</v>
      </c>
      <c r="T24" s="57"/>
      <c r="U24" s="59">
        <v>543112</v>
      </c>
      <c r="V24" s="56">
        <v>73.099999999999994</v>
      </c>
      <c r="W24" s="159"/>
      <c r="X24" s="485">
        <v>543012</v>
      </c>
      <c r="Y24" s="57">
        <v>70.900000000000006</v>
      </c>
    </row>
    <row r="25" spans="1:25" ht="19.5" customHeight="1" x14ac:dyDescent="0.2">
      <c r="D25" s="63"/>
      <c r="E25" s="57"/>
      <c r="F25" s="61"/>
      <c r="G25" s="63"/>
      <c r="H25" s="57"/>
      <c r="I25" s="64"/>
      <c r="J25" s="60"/>
      <c r="K25" s="57"/>
      <c r="L25" s="59"/>
      <c r="M25" s="60"/>
      <c r="N25" s="60"/>
      <c r="O25" s="60"/>
      <c r="P25" s="60"/>
      <c r="Q25" s="57"/>
      <c r="R25" s="71"/>
      <c r="S25" s="57"/>
      <c r="T25" s="57"/>
      <c r="U25" s="59"/>
      <c r="V25" s="56"/>
      <c r="W25" s="159"/>
      <c r="X25" s="471"/>
    </row>
    <row r="26" spans="1:25" ht="19.5" customHeight="1" x14ac:dyDescent="0.2">
      <c r="A26" s="52" t="s">
        <v>36</v>
      </c>
      <c r="B26" s="52" t="s">
        <v>25</v>
      </c>
      <c r="C26" s="55">
        <v>298652</v>
      </c>
      <c r="D26" s="56">
        <v>53.9</v>
      </c>
      <c r="E26" s="57"/>
      <c r="F26" s="66">
        <v>288609</v>
      </c>
      <c r="G26" s="56">
        <v>56.8</v>
      </c>
      <c r="H26" s="57"/>
      <c r="I26" s="59">
        <v>288585</v>
      </c>
      <c r="J26" s="60">
        <v>60.5</v>
      </c>
      <c r="K26" s="57"/>
      <c r="L26" s="59">
        <v>277847</v>
      </c>
      <c r="M26" s="60">
        <v>63.1</v>
      </c>
      <c r="N26" s="60"/>
      <c r="O26" s="71">
        <v>277244</v>
      </c>
      <c r="P26" s="60">
        <v>66.599999999999994</v>
      </c>
      <c r="Q26" s="57"/>
      <c r="R26" s="59">
        <v>282929</v>
      </c>
      <c r="S26" s="60">
        <v>68.5</v>
      </c>
      <c r="T26" s="57"/>
      <c r="U26" s="59">
        <v>277765</v>
      </c>
      <c r="V26" s="56">
        <v>65.3</v>
      </c>
      <c r="W26" s="159"/>
      <c r="X26" s="485">
        <v>277644</v>
      </c>
      <c r="Y26" s="60">
        <v>63</v>
      </c>
    </row>
    <row r="27" spans="1:25" ht="19.5" customHeight="1" x14ac:dyDescent="0.2">
      <c r="B27" s="52" t="s">
        <v>26</v>
      </c>
      <c r="C27" s="55">
        <v>287808</v>
      </c>
      <c r="D27" s="56">
        <v>58.8</v>
      </c>
      <c r="E27" s="57"/>
      <c r="F27" s="61">
        <v>278822</v>
      </c>
      <c r="G27" s="56">
        <v>59</v>
      </c>
      <c r="H27" s="57"/>
      <c r="I27" s="59">
        <v>278603</v>
      </c>
      <c r="J27" s="60">
        <v>63.5</v>
      </c>
      <c r="K27" s="57"/>
      <c r="L27" s="59">
        <v>268308</v>
      </c>
      <c r="M27" s="60">
        <v>66.7</v>
      </c>
      <c r="N27" s="60"/>
      <c r="O27" s="71">
        <v>266124</v>
      </c>
      <c r="P27" s="60">
        <v>70.900000000000006</v>
      </c>
      <c r="Q27" s="57"/>
      <c r="R27" s="59">
        <v>273037</v>
      </c>
      <c r="S27" s="60">
        <v>73.099999999999994</v>
      </c>
      <c r="T27" s="57"/>
      <c r="U27" s="59">
        <v>267353</v>
      </c>
      <c r="V27" s="56">
        <v>70.099999999999994</v>
      </c>
      <c r="W27" s="159"/>
      <c r="X27" s="485">
        <v>267209</v>
      </c>
      <c r="Y27" s="60">
        <v>67.7</v>
      </c>
    </row>
    <row r="28" spans="1:25" ht="19.5" customHeight="1" x14ac:dyDescent="0.2">
      <c r="B28" s="52" t="s">
        <v>27</v>
      </c>
      <c r="C28" s="55">
        <v>586460</v>
      </c>
      <c r="D28" s="56">
        <v>56.3</v>
      </c>
      <c r="E28" s="57"/>
      <c r="F28" s="61">
        <v>567431</v>
      </c>
      <c r="G28" s="56">
        <v>57.9</v>
      </c>
      <c r="H28" s="57"/>
      <c r="I28" s="59">
        <v>567188</v>
      </c>
      <c r="J28" s="60">
        <v>62</v>
      </c>
      <c r="K28" s="57"/>
      <c r="L28" s="59">
        <v>546155</v>
      </c>
      <c r="M28" s="60">
        <v>64.8</v>
      </c>
      <c r="N28" s="60"/>
      <c r="O28" s="71">
        <v>543368</v>
      </c>
      <c r="P28" s="60">
        <v>68.7</v>
      </c>
      <c r="Q28" s="53"/>
      <c r="R28" s="59">
        <v>555966</v>
      </c>
      <c r="S28" s="60">
        <v>70.8</v>
      </c>
      <c r="T28" s="53"/>
      <c r="U28" s="59">
        <v>545118</v>
      </c>
      <c r="V28" s="56">
        <v>67.599999999999994</v>
      </c>
      <c r="W28" s="159"/>
      <c r="X28" s="485">
        <v>544853</v>
      </c>
      <c r="Y28" s="60">
        <v>65.3</v>
      </c>
    </row>
    <row r="29" spans="1:25" ht="19.5" customHeight="1" x14ac:dyDescent="0.2">
      <c r="A29" s="54"/>
      <c r="B29" s="54"/>
      <c r="C29" s="67"/>
      <c r="D29" s="72"/>
      <c r="E29" s="54"/>
      <c r="F29" s="73"/>
      <c r="G29" s="72"/>
      <c r="H29" s="54"/>
      <c r="I29" s="73"/>
      <c r="J29" s="72"/>
      <c r="K29" s="54"/>
      <c r="L29" s="73"/>
      <c r="M29" s="72"/>
      <c r="N29" s="72"/>
      <c r="O29" s="72"/>
      <c r="P29" s="72"/>
      <c r="Q29" s="69"/>
      <c r="R29" s="433"/>
      <c r="S29" s="433"/>
      <c r="T29" s="433"/>
      <c r="U29" s="70"/>
      <c r="V29" s="68"/>
      <c r="W29" s="54"/>
      <c r="X29" s="472"/>
      <c r="Y29" s="54"/>
    </row>
    <row r="30" spans="1:25" ht="11.25" customHeight="1" x14ac:dyDescent="0.2">
      <c r="A30" s="357"/>
      <c r="B30" s="357"/>
      <c r="C30" s="358"/>
      <c r="D30" s="359"/>
      <c r="E30" s="357"/>
      <c r="F30" s="360"/>
      <c r="G30" s="359"/>
      <c r="H30" s="357"/>
      <c r="I30" s="360"/>
      <c r="J30" s="359"/>
      <c r="K30" s="357"/>
      <c r="L30" s="360"/>
      <c r="M30" s="359"/>
      <c r="N30" s="359"/>
      <c r="O30" s="359"/>
      <c r="P30" s="359"/>
      <c r="Q30" s="361"/>
      <c r="R30" s="361"/>
      <c r="S30" s="361"/>
      <c r="T30" s="361"/>
      <c r="U30" s="361"/>
      <c r="Y30" s="668" t="s">
        <v>511</v>
      </c>
    </row>
    <row r="31" spans="1:25" s="74" customFormat="1" ht="24" customHeight="1" x14ac:dyDescent="0.2">
      <c r="A31" s="705" t="s">
        <v>542</v>
      </c>
      <c r="B31" s="705"/>
      <c r="C31" s="705"/>
      <c r="D31" s="705"/>
      <c r="E31" s="705"/>
      <c r="F31" s="705"/>
      <c r="G31" s="705"/>
      <c r="H31" s="705"/>
      <c r="I31" s="705"/>
      <c r="J31" s="705"/>
      <c r="K31" s="705"/>
      <c r="L31" s="705"/>
      <c r="M31" s="705"/>
      <c r="N31" s="705"/>
      <c r="O31" s="705"/>
      <c r="P31" s="705"/>
      <c r="Q31" s="705"/>
      <c r="R31" s="705"/>
      <c r="S31" s="705"/>
      <c r="T31" s="705"/>
      <c r="U31" s="705"/>
      <c r="V31" s="705"/>
      <c r="W31" s="705"/>
      <c r="X31" s="705"/>
      <c r="Y31" s="705"/>
    </row>
    <row r="32" spans="1:25" ht="12" customHeight="1" x14ac:dyDescent="0.2">
      <c r="A32" s="679" t="s">
        <v>458</v>
      </c>
      <c r="B32" s="679"/>
      <c r="C32" s="679"/>
      <c r="D32" s="679"/>
      <c r="E32" s="679"/>
      <c r="F32" s="679"/>
      <c r="G32" s="679"/>
      <c r="H32" s="435"/>
      <c r="I32" s="435"/>
      <c r="J32" s="362"/>
      <c r="K32" s="435"/>
      <c r="L32" s="435"/>
      <c r="M32" s="362"/>
      <c r="N32" s="361"/>
      <c r="O32" s="361"/>
      <c r="P32" s="361"/>
      <c r="Q32" s="361"/>
      <c r="R32" s="361"/>
      <c r="S32" s="361"/>
      <c r="T32" s="473"/>
      <c r="U32" s="473"/>
      <c r="V32" s="473"/>
    </row>
    <row r="33" spans="1:28" ht="24" customHeight="1" x14ac:dyDescent="0.2">
      <c r="A33" s="706" t="s">
        <v>462</v>
      </c>
      <c r="B33" s="706"/>
      <c r="C33" s="706"/>
      <c r="D33" s="706"/>
      <c r="E33" s="706"/>
      <c r="F33" s="706"/>
      <c r="G33" s="706"/>
      <c r="H33" s="706"/>
      <c r="I33" s="706"/>
      <c r="J33" s="706"/>
      <c r="K33" s="706"/>
      <c r="L33" s="706"/>
      <c r="M33" s="706"/>
      <c r="N33" s="706"/>
      <c r="O33" s="706"/>
      <c r="P33" s="706"/>
      <c r="Q33" s="706"/>
      <c r="R33" s="706"/>
      <c r="S33" s="706"/>
      <c r="T33" s="706"/>
      <c r="U33" s="706"/>
      <c r="V33" s="706"/>
      <c r="W33" s="706"/>
      <c r="X33" s="706"/>
      <c r="Y33" s="706"/>
      <c r="AB33" s="74"/>
    </row>
    <row r="34" spans="1:28" x14ac:dyDescent="0.2">
      <c r="A34" s="199" t="s">
        <v>407</v>
      </c>
      <c r="B34" s="474"/>
      <c r="C34" s="474"/>
      <c r="D34" s="474"/>
      <c r="E34" s="474"/>
      <c r="F34" s="474"/>
      <c r="G34" s="431"/>
      <c r="H34" s="431"/>
      <c r="I34" s="431"/>
      <c r="J34" s="431"/>
      <c r="K34" s="431"/>
      <c r="L34" s="431"/>
      <c r="M34" s="431"/>
      <c r="N34" s="431"/>
      <c r="O34" s="431"/>
      <c r="P34" s="431"/>
      <c r="Q34" s="431"/>
      <c r="R34" s="431"/>
      <c r="S34" s="431"/>
      <c r="T34" s="473"/>
      <c r="U34" s="473"/>
      <c r="V34" s="473"/>
    </row>
    <row r="35" spans="1:28" x14ac:dyDescent="0.2">
      <c r="A35" s="199" t="s">
        <v>512</v>
      </c>
      <c r="B35" s="474"/>
      <c r="C35" s="474"/>
      <c r="D35" s="474"/>
      <c r="E35" s="474"/>
      <c r="F35" s="474"/>
      <c r="G35" s="431"/>
      <c r="H35" s="431"/>
      <c r="I35" s="431"/>
      <c r="J35" s="431"/>
      <c r="K35" s="431"/>
      <c r="L35" s="431"/>
      <c r="M35" s="431"/>
      <c r="N35" s="431"/>
      <c r="O35" s="431"/>
      <c r="P35" s="431"/>
      <c r="Q35" s="431"/>
      <c r="R35" s="431"/>
      <c r="S35" s="431"/>
      <c r="T35" s="473"/>
      <c r="U35" s="473"/>
      <c r="V35" s="473"/>
    </row>
    <row r="36" spans="1:28" ht="24" customHeight="1" x14ac:dyDescent="0.2">
      <c r="A36" s="697" t="s">
        <v>463</v>
      </c>
      <c r="B36" s="697"/>
      <c r="C36" s="697"/>
      <c r="D36" s="697"/>
      <c r="E36" s="697"/>
      <c r="F36" s="697"/>
      <c r="G36" s="697"/>
      <c r="H36" s="697"/>
      <c r="I36" s="697"/>
      <c r="J36" s="697"/>
      <c r="K36" s="697"/>
      <c r="L36" s="697"/>
      <c r="M36" s="697"/>
      <c r="N36" s="697"/>
      <c r="O36" s="697"/>
      <c r="P36" s="697"/>
      <c r="Q36" s="697"/>
      <c r="R36" s="697"/>
      <c r="S36" s="697"/>
      <c r="T36" s="697"/>
      <c r="U36" s="697"/>
      <c r="V36" s="697"/>
      <c r="W36" s="697"/>
      <c r="X36" s="697"/>
      <c r="Y36" s="697"/>
    </row>
    <row r="37" spans="1:28" ht="12.75" x14ac:dyDescent="0.2">
      <c r="D37" s="694"/>
      <c r="E37" s="694"/>
      <c r="F37" s="694"/>
      <c r="G37" s="694"/>
      <c r="H37" s="694"/>
      <c r="I37" s="694"/>
      <c r="J37" s="695"/>
      <c r="K37" s="695"/>
    </row>
  </sheetData>
  <sheetProtection sheet="1" objects="1" scenarios="1"/>
  <mergeCells count="26">
    <mergeCell ref="A1:V1"/>
    <mergeCell ref="F8:G8"/>
    <mergeCell ref="A5:M5"/>
    <mergeCell ref="A31:Y31"/>
    <mergeCell ref="A33:Y33"/>
    <mergeCell ref="X8:Y8"/>
    <mergeCell ref="A2:F2"/>
    <mergeCell ref="C7:Y7"/>
    <mergeCell ref="C19:Y19"/>
    <mergeCell ref="U8:V8"/>
    <mergeCell ref="O8:P8"/>
    <mergeCell ref="L8:M8"/>
    <mergeCell ref="C8:D8"/>
    <mergeCell ref="I8:J8"/>
    <mergeCell ref="R8:S8"/>
    <mergeCell ref="D37:K37"/>
    <mergeCell ref="C20:D20"/>
    <mergeCell ref="F20:G20"/>
    <mergeCell ref="I20:J20"/>
    <mergeCell ref="A32:G32"/>
    <mergeCell ref="A36:Y36"/>
    <mergeCell ref="X20:Y20"/>
    <mergeCell ref="R20:S20"/>
    <mergeCell ref="L20:M20"/>
    <mergeCell ref="U20:V20"/>
    <mergeCell ref="O20:P20"/>
  </mergeCells>
  <phoneticPr fontId="26" type="noConversion"/>
  <pageMargins left="0.31496062992125984" right="0.27559055118110237" top="0.51181102362204722" bottom="0.51181102362204722" header="0.51181102362204722" footer="0.51181102362204722"/>
  <pageSetup paperSize="9" scale="8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election sqref="A1:M1"/>
    </sheetView>
  </sheetViews>
  <sheetFormatPr defaultRowHeight="12.75" x14ac:dyDescent="0.2"/>
  <cols>
    <col min="1" max="1" width="11" customWidth="1"/>
    <col min="2" max="2" width="8.7109375" customWidth="1"/>
    <col min="3" max="11" width="7.28515625" customWidth="1"/>
    <col min="12" max="12" width="3.140625" customWidth="1"/>
    <col min="13" max="13" width="7.28515625" customWidth="1"/>
  </cols>
  <sheetData>
    <row r="1" spans="1:13" ht="27" customHeight="1" x14ac:dyDescent="0.2">
      <c r="A1" s="722" t="s">
        <v>394</v>
      </c>
      <c r="B1" s="723"/>
      <c r="C1" s="723"/>
      <c r="D1" s="723"/>
      <c r="E1" s="723"/>
      <c r="F1" s="723"/>
      <c r="G1" s="723"/>
      <c r="H1" s="723"/>
      <c r="I1" s="723"/>
      <c r="J1" s="723"/>
      <c r="K1" s="723"/>
      <c r="L1" s="723"/>
      <c r="M1" s="724"/>
    </row>
    <row r="2" spans="1:13" s="49" customFormat="1" x14ac:dyDescent="0.2">
      <c r="A2" s="707" t="s">
        <v>341</v>
      </c>
      <c r="B2" s="707"/>
      <c r="C2" s="707"/>
      <c r="D2" s="352"/>
      <c r="E2" s="351"/>
      <c r="F2" s="352"/>
      <c r="G2" s="351"/>
      <c r="H2" s="352"/>
      <c r="I2" s="351"/>
      <c r="J2" s="352"/>
      <c r="K2" s="352"/>
      <c r="L2" s="352"/>
      <c r="M2" s="352"/>
    </row>
    <row r="3" spans="1:13" s="49" customFormat="1" x14ac:dyDescent="0.2">
      <c r="A3" s="726" t="s">
        <v>0</v>
      </c>
      <c r="B3" s="726"/>
      <c r="C3" s="363"/>
      <c r="D3" s="354"/>
      <c r="E3" s="356"/>
      <c r="F3" s="354"/>
      <c r="G3" s="356"/>
      <c r="H3" s="354"/>
      <c r="I3" s="356"/>
      <c r="J3" s="354"/>
      <c r="K3" s="354"/>
      <c r="L3" s="354"/>
      <c r="M3" s="354"/>
    </row>
    <row r="4" spans="1:13" s="49" customFormat="1" x14ac:dyDescent="0.2">
      <c r="A4" s="436"/>
      <c r="B4" s="436"/>
      <c r="C4" s="363"/>
      <c r="D4" s="354"/>
      <c r="E4" s="356"/>
      <c r="F4" s="354"/>
      <c r="G4" s="356"/>
      <c r="H4" s="354"/>
      <c r="I4" s="356"/>
      <c r="J4" s="354"/>
      <c r="K4" s="354"/>
      <c r="L4" s="354"/>
      <c r="M4" s="354"/>
    </row>
    <row r="5" spans="1:13" s="49" customFormat="1" x14ac:dyDescent="0.2">
      <c r="A5" s="364"/>
      <c r="B5" s="364"/>
      <c r="C5" s="363"/>
      <c r="D5" s="354"/>
      <c r="E5" s="356"/>
      <c r="F5" s="354"/>
      <c r="G5" s="356"/>
      <c r="H5" s="354"/>
      <c r="I5" s="356"/>
      <c r="J5" s="354"/>
      <c r="K5" s="354"/>
      <c r="L5" s="354"/>
      <c r="M5" s="354"/>
    </row>
    <row r="6" spans="1:13" s="49" customFormat="1" ht="12" customHeight="1" x14ac:dyDescent="0.2">
      <c r="A6" s="76"/>
      <c r="B6" s="728" t="s">
        <v>395</v>
      </c>
      <c r="C6" s="728"/>
      <c r="D6" s="728"/>
      <c r="E6" s="728"/>
      <c r="F6" s="728"/>
      <c r="G6" s="728"/>
      <c r="H6" s="728"/>
      <c r="I6" s="728"/>
      <c r="J6" s="728"/>
      <c r="K6" s="728"/>
      <c r="L6" s="728"/>
      <c r="M6" s="728"/>
    </row>
    <row r="7" spans="1:13" x14ac:dyDescent="0.2">
      <c r="A7" s="77"/>
      <c r="B7" s="78"/>
      <c r="C7" s="725" t="s">
        <v>37</v>
      </c>
      <c r="D7" s="725"/>
      <c r="E7" s="725"/>
      <c r="F7" s="725"/>
      <c r="G7" s="725"/>
      <c r="H7" s="725"/>
      <c r="I7" s="725"/>
      <c r="J7" s="725"/>
      <c r="K7" s="725"/>
      <c r="L7" s="77"/>
      <c r="M7" s="715" t="s">
        <v>38</v>
      </c>
    </row>
    <row r="8" spans="1:13" s="81" customFormat="1" ht="22.5" customHeight="1" x14ac:dyDescent="0.2">
      <c r="A8" s="79"/>
      <c r="B8" s="79"/>
      <c r="C8" s="168" t="s">
        <v>39</v>
      </c>
      <c r="D8" s="168" t="s">
        <v>40</v>
      </c>
      <c r="E8" s="168" t="s">
        <v>41</v>
      </c>
      <c r="F8" s="168" t="s">
        <v>42</v>
      </c>
      <c r="G8" s="168" t="s">
        <v>43</v>
      </c>
      <c r="H8" s="168" t="s">
        <v>44</v>
      </c>
      <c r="I8" s="168" t="s">
        <v>45</v>
      </c>
      <c r="J8" s="168" t="s">
        <v>46</v>
      </c>
      <c r="K8" s="80" t="s">
        <v>47</v>
      </c>
      <c r="L8" s="79"/>
      <c r="M8" s="729"/>
    </row>
    <row r="9" spans="1:13" ht="12" customHeight="1" x14ac:dyDescent="0.2">
      <c r="A9" s="730" t="s">
        <v>149</v>
      </c>
      <c r="B9" s="83" t="s">
        <v>48</v>
      </c>
      <c r="C9" s="84">
        <v>0</v>
      </c>
      <c r="D9" s="84" t="s">
        <v>425</v>
      </c>
      <c r="E9" s="84">
        <v>3</v>
      </c>
      <c r="F9" s="84">
        <v>31</v>
      </c>
      <c r="G9" s="84">
        <v>45</v>
      </c>
      <c r="H9" s="84">
        <v>49</v>
      </c>
      <c r="I9" s="84">
        <v>53</v>
      </c>
      <c r="J9" s="84">
        <v>26</v>
      </c>
      <c r="K9" s="96">
        <v>118</v>
      </c>
      <c r="L9" s="85"/>
      <c r="M9" s="86">
        <v>63.8</v>
      </c>
    </row>
    <row r="10" spans="1:13" ht="12" customHeight="1" x14ac:dyDescent="0.2">
      <c r="A10" s="730"/>
      <c r="B10" s="83">
        <v>1</v>
      </c>
      <c r="C10" s="84">
        <v>0</v>
      </c>
      <c r="D10" s="84" t="s">
        <v>425</v>
      </c>
      <c r="E10" s="84">
        <v>16</v>
      </c>
      <c r="F10" s="84">
        <v>123</v>
      </c>
      <c r="G10" s="84">
        <v>255</v>
      </c>
      <c r="H10" s="84">
        <v>450</v>
      </c>
      <c r="I10" s="84">
        <v>424</v>
      </c>
      <c r="J10" s="96">
        <v>276</v>
      </c>
      <c r="K10" s="96">
        <v>538</v>
      </c>
      <c r="L10" s="85"/>
      <c r="M10" s="86">
        <v>60.9</v>
      </c>
    </row>
    <row r="11" spans="1:13" ht="12" customHeight="1" x14ac:dyDescent="0.2">
      <c r="A11" s="730"/>
      <c r="B11" s="83">
        <v>2</v>
      </c>
      <c r="C11" s="84">
        <v>3</v>
      </c>
      <c r="D11" s="84">
        <v>29</v>
      </c>
      <c r="E11" s="84">
        <v>161</v>
      </c>
      <c r="F11" s="84">
        <v>1078</v>
      </c>
      <c r="G11" s="84">
        <v>3113</v>
      </c>
      <c r="H11" s="84">
        <v>4720</v>
      </c>
      <c r="I11" s="96">
        <v>3479</v>
      </c>
      <c r="J11" s="96">
        <v>1238</v>
      </c>
      <c r="K11" s="96">
        <v>2100</v>
      </c>
      <c r="L11" s="85"/>
      <c r="M11" s="86">
        <v>57.2</v>
      </c>
    </row>
    <row r="12" spans="1:13" ht="12" customHeight="1" x14ac:dyDescent="0.2">
      <c r="A12" s="730"/>
      <c r="B12" s="83">
        <v>3</v>
      </c>
      <c r="C12" s="84">
        <v>18</v>
      </c>
      <c r="D12" s="84">
        <v>170</v>
      </c>
      <c r="E12" s="84">
        <v>2283</v>
      </c>
      <c r="F12" s="84">
        <v>16049</v>
      </c>
      <c r="G12" s="84">
        <v>27499</v>
      </c>
      <c r="H12" s="96">
        <v>17158</v>
      </c>
      <c r="I12" s="96">
        <v>5464</v>
      </c>
      <c r="J12" s="96">
        <v>1460</v>
      </c>
      <c r="K12" s="96">
        <v>4117</v>
      </c>
      <c r="L12" s="85"/>
      <c r="M12" s="86">
        <v>62</v>
      </c>
    </row>
    <row r="13" spans="1:13" ht="12" customHeight="1" x14ac:dyDescent="0.2">
      <c r="A13" s="730"/>
      <c r="B13" s="83">
        <v>4</v>
      </c>
      <c r="C13" s="84">
        <v>1725</v>
      </c>
      <c r="D13" s="84">
        <v>15732</v>
      </c>
      <c r="E13" s="84">
        <v>64649</v>
      </c>
      <c r="F13" s="84">
        <v>117010</v>
      </c>
      <c r="G13" s="96">
        <v>55991</v>
      </c>
      <c r="H13" s="96">
        <v>11705</v>
      </c>
      <c r="I13" s="96">
        <v>2382</v>
      </c>
      <c r="J13" s="96">
        <v>983</v>
      </c>
      <c r="K13" s="96">
        <v>5960</v>
      </c>
      <c r="L13" s="85"/>
      <c r="M13" s="86">
        <v>72.099999999999994</v>
      </c>
    </row>
    <row r="14" spans="1:13" ht="12" customHeight="1" x14ac:dyDescent="0.2">
      <c r="A14" s="730"/>
      <c r="B14" s="83">
        <v>5</v>
      </c>
      <c r="C14" s="84">
        <v>17147</v>
      </c>
      <c r="D14" s="84">
        <v>47201</v>
      </c>
      <c r="E14" s="84">
        <v>57046</v>
      </c>
      <c r="F14" s="96">
        <v>26391</v>
      </c>
      <c r="G14" s="96">
        <v>4168</v>
      </c>
      <c r="H14" s="96">
        <v>513</v>
      </c>
      <c r="I14" s="96">
        <v>149</v>
      </c>
      <c r="J14" s="96">
        <v>100</v>
      </c>
      <c r="K14" s="96">
        <v>1529</v>
      </c>
      <c r="L14" s="85"/>
      <c r="M14" s="86">
        <v>78.7</v>
      </c>
    </row>
    <row r="15" spans="1:13" ht="22.5" customHeight="1" x14ac:dyDescent="0.2">
      <c r="A15" s="730"/>
      <c r="B15" s="80" t="s">
        <v>142</v>
      </c>
      <c r="C15" s="84">
        <v>889</v>
      </c>
      <c r="D15" s="84">
        <v>2342</v>
      </c>
      <c r="E15" s="84">
        <v>4218</v>
      </c>
      <c r="F15" s="161">
        <v>5882</v>
      </c>
      <c r="G15" s="161">
        <v>4613</v>
      </c>
      <c r="H15" s="161">
        <v>2734</v>
      </c>
      <c r="I15" s="161">
        <v>1553</v>
      </c>
      <c r="J15" s="161">
        <v>626</v>
      </c>
      <c r="K15" s="96">
        <v>2635</v>
      </c>
      <c r="L15" s="85"/>
      <c r="M15" s="86">
        <v>73.900000000000006</v>
      </c>
    </row>
    <row r="16" spans="1:13" x14ac:dyDescent="0.2">
      <c r="A16" s="77"/>
      <c r="B16" s="78"/>
      <c r="C16" s="710" t="s">
        <v>49</v>
      </c>
      <c r="D16" s="710"/>
      <c r="E16" s="710"/>
      <c r="F16" s="710"/>
      <c r="G16" s="710"/>
      <c r="H16" s="710"/>
      <c r="I16" s="710"/>
      <c r="J16" s="710"/>
      <c r="K16" s="710"/>
      <c r="L16" s="160"/>
      <c r="M16" s="715" t="s">
        <v>38</v>
      </c>
    </row>
    <row r="17" spans="1:13" s="81" customFormat="1" ht="22.5" x14ac:dyDescent="0.2">
      <c r="A17" s="87"/>
      <c r="B17" s="79"/>
      <c r="C17" s="168" t="s">
        <v>39</v>
      </c>
      <c r="D17" s="168" t="s">
        <v>40</v>
      </c>
      <c r="E17" s="168" t="s">
        <v>41</v>
      </c>
      <c r="F17" s="168" t="s">
        <v>42</v>
      </c>
      <c r="G17" s="168" t="s">
        <v>43</v>
      </c>
      <c r="H17" s="168" t="s">
        <v>44</v>
      </c>
      <c r="I17" s="168" t="s">
        <v>45</v>
      </c>
      <c r="J17" s="168" t="s">
        <v>46</v>
      </c>
      <c r="K17" s="80" t="s">
        <v>47</v>
      </c>
      <c r="L17" s="79"/>
      <c r="M17" s="729"/>
    </row>
    <row r="18" spans="1:13" ht="12" customHeight="1" x14ac:dyDescent="0.2">
      <c r="A18" s="711" t="s">
        <v>150</v>
      </c>
      <c r="B18" s="88" t="s">
        <v>48</v>
      </c>
      <c r="C18" s="84">
        <v>0</v>
      </c>
      <c r="D18" s="84" t="s">
        <v>425</v>
      </c>
      <c r="E18" s="84">
        <v>5</v>
      </c>
      <c r="F18" s="84">
        <v>11</v>
      </c>
      <c r="G18" s="84">
        <v>11</v>
      </c>
      <c r="H18" s="84">
        <v>7</v>
      </c>
      <c r="I18" s="84">
        <v>12</v>
      </c>
      <c r="J18" s="84">
        <v>21</v>
      </c>
      <c r="K18" s="96">
        <v>136</v>
      </c>
      <c r="L18" s="96"/>
      <c r="M18" s="166">
        <v>33.299999999999997</v>
      </c>
    </row>
    <row r="19" spans="1:13" ht="12" customHeight="1" x14ac:dyDescent="0.2">
      <c r="A19" s="711"/>
      <c r="B19" s="88">
        <v>1</v>
      </c>
      <c r="C19" s="84">
        <v>0</v>
      </c>
      <c r="D19" s="84" t="s">
        <v>425</v>
      </c>
      <c r="E19" s="84">
        <v>4</v>
      </c>
      <c r="F19" s="84">
        <v>28</v>
      </c>
      <c r="G19" s="84">
        <v>50</v>
      </c>
      <c r="H19" s="84">
        <v>78</v>
      </c>
      <c r="I19" s="84">
        <v>102</v>
      </c>
      <c r="J19" s="96">
        <v>277</v>
      </c>
      <c r="K19" s="96">
        <v>1116</v>
      </c>
      <c r="L19" s="96"/>
      <c r="M19" s="166">
        <v>15.9</v>
      </c>
    </row>
    <row r="20" spans="1:13" ht="12" customHeight="1" x14ac:dyDescent="0.2">
      <c r="A20" s="711"/>
      <c r="B20" s="88">
        <v>2</v>
      </c>
      <c r="C20" s="84">
        <v>5</v>
      </c>
      <c r="D20" s="84">
        <v>7</v>
      </c>
      <c r="E20" s="84">
        <v>67</v>
      </c>
      <c r="F20" s="84">
        <v>502</v>
      </c>
      <c r="G20" s="84">
        <v>892</v>
      </c>
      <c r="H20" s="84">
        <v>1304</v>
      </c>
      <c r="I20" s="96">
        <v>2384</v>
      </c>
      <c r="J20" s="96">
        <v>4398</v>
      </c>
      <c r="K20" s="96">
        <v>7251</v>
      </c>
      <c r="L20" s="96"/>
      <c r="M20" s="166">
        <v>16.5</v>
      </c>
    </row>
    <row r="21" spans="1:13" ht="12" customHeight="1" x14ac:dyDescent="0.2">
      <c r="A21" s="711"/>
      <c r="B21" s="88">
        <v>3</v>
      </c>
      <c r="C21" s="84">
        <v>6</v>
      </c>
      <c r="D21" s="84">
        <v>121</v>
      </c>
      <c r="E21" s="84">
        <v>1172</v>
      </c>
      <c r="F21" s="84">
        <v>14916</v>
      </c>
      <c r="G21" s="84">
        <v>17983</v>
      </c>
      <c r="H21" s="96">
        <v>15007</v>
      </c>
      <c r="I21" s="96">
        <v>14189</v>
      </c>
      <c r="J21" s="96">
        <v>10593</v>
      </c>
      <c r="K21" s="96">
        <v>7250</v>
      </c>
      <c r="L21" s="96"/>
      <c r="M21" s="166">
        <v>42.1</v>
      </c>
    </row>
    <row r="22" spans="1:13" ht="12" customHeight="1" x14ac:dyDescent="0.2">
      <c r="A22" s="711"/>
      <c r="B22" s="88">
        <v>4</v>
      </c>
      <c r="C22" s="84">
        <v>1148</v>
      </c>
      <c r="D22" s="84">
        <v>9152</v>
      </c>
      <c r="E22" s="84">
        <v>40976</v>
      </c>
      <c r="F22" s="84">
        <v>115068</v>
      </c>
      <c r="G22" s="96">
        <v>44298</v>
      </c>
      <c r="H22" s="96">
        <v>15089</v>
      </c>
      <c r="I22" s="96">
        <v>7248</v>
      </c>
      <c r="J22" s="96">
        <v>3276</v>
      </c>
      <c r="K22" s="96">
        <v>3362</v>
      </c>
      <c r="L22" s="96"/>
      <c r="M22" s="166">
        <v>69.400000000000006</v>
      </c>
    </row>
    <row r="23" spans="1:13" ht="12" customHeight="1" x14ac:dyDescent="0.2">
      <c r="A23" s="711"/>
      <c r="B23" s="88">
        <v>5</v>
      </c>
      <c r="C23" s="84">
        <v>33707</v>
      </c>
      <c r="D23" s="84">
        <v>50405</v>
      </c>
      <c r="E23" s="84">
        <v>58613</v>
      </c>
      <c r="F23" s="96">
        <v>35521</v>
      </c>
      <c r="G23" s="96">
        <v>3949</v>
      </c>
      <c r="H23" s="96">
        <v>544</v>
      </c>
      <c r="I23" s="96">
        <v>186</v>
      </c>
      <c r="J23" s="96">
        <v>80</v>
      </c>
      <c r="K23" s="96">
        <v>443</v>
      </c>
      <c r="L23" s="96"/>
      <c r="M23" s="166">
        <v>77.8</v>
      </c>
    </row>
    <row r="24" spans="1:13" ht="22.5" customHeight="1" x14ac:dyDescent="0.2">
      <c r="A24" s="712"/>
      <c r="B24" s="80" t="s">
        <v>142</v>
      </c>
      <c r="C24" s="89">
        <v>2007</v>
      </c>
      <c r="D24" s="89">
        <v>2812</v>
      </c>
      <c r="E24" s="89">
        <v>4212</v>
      </c>
      <c r="F24" s="164">
        <v>6545</v>
      </c>
      <c r="G24" s="164">
        <v>2951</v>
      </c>
      <c r="H24" s="164">
        <v>1543</v>
      </c>
      <c r="I24" s="164">
        <v>1208</v>
      </c>
      <c r="J24" s="164">
        <v>1294</v>
      </c>
      <c r="K24" s="165">
        <v>2877</v>
      </c>
      <c r="L24" s="165"/>
      <c r="M24" s="167">
        <v>75.8</v>
      </c>
    </row>
    <row r="25" spans="1:13" x14ac:dyDescent="0.2">
      <c r="A25" s="82"/>
      <c r="B25" s="90"/>
      <c r="C25" s="91"/>
      <c r="D25" s="91"/>
      <c r="E25" s="91"/>
      <c r="F25" s="91"/>
      <c r="G25" s="91"/>
      <c r="H25" s="91"/>
      <c r="I25" s="91"/>
      <c r="J25" s="91"/>
      <c r="K25" s="91"/>
      <c r="L25" s="77"/>
      <c r="M25" s="77"/>
    </row>
    <row r="26" spans="1:13" ht="12" customHeight="1" x14ac:dyDescent="0.2">
      <c r="A26" s="92"/>
      <c r="B26" s="727" t="s">
        <v>396</v>
      </c>
      <c r="C26" s="727"/>
      <c r="D26" s="727"/>
      <c r="E26" s="727"/>
      <c r="F26" s="727"/>
      <c r="G26" s="727"/>
      <c r="H26" s="727"/>
      <c r="I26" s="727"/>
      <c r="J26" s="727"/>
      <c r="K26" s="727"/>
      <c r="L26" s="727"/>
      <c r="M26" s="727"/>
    </row>
    <row r="27" spans="1:13" x14ac:dyDescent="0.2">
      <c r="A27" s="77"/>
      <c r="B27" s="78"/>
      <c r="C27" s="725" t="s">
        <v>37</v>
      </c>
      <c r="D27" s="725"/>
      <c r="E27" s="725"/>
      <c r="F27" s="725"/>
      <c r="G27" s="725"/>
      <c r="H27" s="725"/>
      <c r="I27" s="725"/>
      <c r="J27" s="725"/>
      <c r="K27" s="725"/>
      <c r="L27" s="77"/>
      <c r="M27" s="715" t="s">
        <v>38</v>
      </c>
    </row>
    <row r="28" spans="1:13" s="81" customFormat="1" ht="22.5" x14ac:dyDescent="0.2">
      <c r="A28" s="87"/>
      <c r="B28" s="79"/>
      <c r="C28" s="168" t="s">
        <v>39</v>
      </c>
      <c r="D28" s="168" t="s">
        <v>40</v>
      </c>
      <c r="E28" s="168" t="s">
        <v>41</v>
      </c>
      <c r="F28" s="168" t="s">
        <v>42</v>
      </c>
      <c r="G28" s="168" t="s">
        <v>43</v>
      </c>
      <c r="H28" s="168" t="s">
        <v>44</v>
      </c>
      <c r="I28" s="168" t="s">
        <v>45</v>
      </c>
      <c r="J28" s="168" t="s">
        <v>46</v>
      </c>
      <c r="K28" s="80" t="s">
        <v>47</v>
      </c>
      <c r="L28" s="79"/>
      <c r="M28" s="729"/>
    </row>
    <row r="29" spans="1:13" ht="12" customHeight="1" x14ac:dyDescent="0.2">
      <c r="A29" s="730" t="s">
        <v>149</v>
      </c>
      <c r="B29" s="83" t="s">
        <v>48</v>
      </c>
      <c r="C29" s="84">
        <v>0</v>
      </c>
      <c r="D29" s="84" t="s">
        <v>425</v>
      </c>
      <c r="E29" s="84">
        <v>3</v>
      </c>
      <c r="F29" s="84">
        <v>31</v>
      </c>
      <c r="G29" s="84">
        <v>46</v>
      </c>
      <c r="H29" s="84">
        <v>49</v>
      </c>
      <c r="I29" s="84">
        <v>56</v>
      </c>
      <c r="J29" s="84">
        <v>29</v>
      </c>
      <c r="K29" s="96">
        <v>2514</v>
      </c>
      <c r="L29" s="169"/>
      <c r="M29" s="162">
        <v>7.9</v>
      </c>
    </row>
    <row r="30" spans="1:13" ht="12" customHeight="1" x14ac:dyDescent="0.2">
      <c r="A30" s="730"/>
      <c r="B30" s="83">
        <v>1</v>
      </c>
      <c r="C30" s="84">
        <v>0</v>
      </c>
      <c r="D30" s="84" t="s">
        <v>425</v>
      </c>
      <c r="E30" s="84">
        <v>16</v>
      </c>
      <c r="F30" s="84">
        <v>123</v>
      </c>
      <c r="G30" s="84">
        <v>261</v>
      </c>
      <c r="H30" s="84">
        <v>473</v>
      </c>
      <c r="I30" s="84">
        <v>467</v>
      </c>
      <c r="J30" s="96">
        <v>321</v>
      </c>
      <c r="K30" s="96">
        <v>2494</v>
      </c>
      <c r="L30" s="96"/>
      <c r="M30" s="162">
        <v>32.299999999999997</v>
      </c>
    </row>
    <row r="31" spans="1:13" ht="12" customHeight="1" x14ac:dyDescent="0.2">
      <c r="A31" s="730"/>
      <c r="B31" s="83">
        <v>2</v>
      </c>
      <c r="C31" s="84">
        <v>3</v>
      </c>
      <c r="D31" s="84">
        <v>29</v>
      </c>
      <c r="E31" s="84">
        <v>162</v>
      </c>
      <c r="F31" s="84">
        <v>1086</v>
      </c>
      <c r="G31" s="84">
        <v>3172</v>
      </c>
      <c r="H31" s="84">
        <v>4845</v>
      </c>
      <c r="I31" s="96">
        <v>3681</v>
      </c>
      <c r="J31" s="96">
        <v>1331</v>
      </c>
      <c r="K31" s="96">
        <v>4021</v>
      </c>
      <c r="L31" s="96"/>
      <c r="M31" s="162">
        <v>50.7</v>
      </c>
    </row>
    <row r="32" spans="1:13" ht="12" customHeight="1" x14ac:dyDescent="0.2">
      <c r="A32" s="730"/>
      <c r="B32" s="83">
        <v>3</v>
      </c>
      <c r="C32" s="84">
        <v>18</v>
      </c>
      <c r="D32" s="84">
        <v>170</v>
      </c>
      <c r="E32" s="84">
        <v>2289</v>
      </c>
      <c r="F32" s="84">
        <v>16071</v>
      </c>
      <c r="G32" s="84">
        <v>27594</v>
      </c>
      <c r="H32" s="96">
        <v>17334</v>
      </c>
      <c r="I32" s="96">
        <v>5605</v>
      </c>
      <c r="J32" s="96">
        <v>1521</v>
      </c>
      <c r="K32" s="96">
        <v>4738</v>
      </c>
      <c r="L32" s="96"/>
      <c r="M32" s="162">
        <v>61.2</v>
      </c>
    </row>
    <row r="33" spans="1:13" ht="12" customHeight="1" x14ac:dyDescent="0.2">
      <c r="A33" s="730"/>
      <c r="B33" s="83">
        <v>4</v>
      </c>
      <c r="C33" s="84">
        <v>1726</v>
      </c>
      <c r="D33" s="84">
        <v>15734</v>
      </c>
      <c r="E33" s="84">
        <v>64663</v>
      </c>
      <c r="F33" s="84">
        <v>117046</v>
      </c>
      <c r="G33" s="96">
        <v>56079</v>
      </c>
      <c r="H33" s="96">
        <v>11793</v>
      </c>
      <c r="I33" s="96">
        <v>2434</v>
      </c>
      <c r="J33" s="96">
        <v>1002</v>
      </c>
      <c r="K33" s="96">
        <v>6241</v>
      </c>
      <c r="L33" s="96"/>
      <c r="M33" s="162">
        <v>72</v>
      </c>
    </row>
    <row r="34" spans="1:13" ht="12" customHeight="1" x14ac:dyDescent="0.2">
      <c r="A34" s="730"/>
      <c r="B34" s="83">
        <v>5</v>
      </c>
      <c r="C34" s="84">
        <v>17147</v>
      </c>
      <c r="D34" s="84">
        <v>47205</v>
      </c>
      <c r="E34" s="84">
        <v>57051</v>
      </c>
      <c r="F34" s="96">
        <v>26400</v>
      </c>
      <c r="G34" s="96">
        <v>4181</v>
      </c>
      <c r="H34" s="96">
        <v>515</v>
      </c>
      <c r="I34" s="96">
        <v>152</v>
      </c>
      <c r="J34" s="96">
        <v>100</v>
      </c>
      <c r="K34" s="96">
        <v>1556</v>
      </c>
      <c r="L34" s="96"/>
      <c r="M34" s="162">
        <v>78.7</v>
      </c>
    </row>
    <row r="35" spans="1:13" ht="22.5" customHeight="1" x14ac:dyDescent="0.2">
      <c r="A35" s="730"/>
      <c r="B35" s="80" t="s">
        <v>142</v>
      </c>
      <c r="C35" s="84">
        <v>889</v>
      </c>
      <c r="D35" s="84">
        <v>2342</v>
      </c>
      <c r="E35" s="84">
        <v>4218</v>
      </c>
      <c r="F35" s="161">
        <v>5887</v>
      </c>
      <c r="G35" s="161">
        <v>4634</v>
      </c>
      <c r="H35" s="161">
        <v>2780</v>
      </c>
      <c r="I35" s="161">
        <v>1600</v>
      </c>
      <c r="J35" s="161">
        <v>645</v>
      </c>
      <c r="K35" s="96">
        <v>3983</v>
      </c>
      <c r="L35" s="165"/>
      <c r="M35" s="162">
        <v>65.2</v>
      </c>
    </row>
    <row r="36" spans="1:13" x14ac:dyDescent="0.2">
      <c r="A36" s="77"/>
      <c r="B36" s="93"/>
      <c r="C36" s="710" t="s">
        <v>49</v>
      </c>
      <c r="D36" s="710"/>
      <c r="E36" s="710"/>
      <c r="F36" s="710"/>
      <c r="G36" s="710"/>
      <c r="H36" s="710"/>
      <c r="I36" s="710"/>
      <c r="J36" s="710"/>
      <c r="K36" s="710"/>
      <c r="L36" s="77"/>
      <c r="M36" s="715" t="s">
        <v>38</v>
      </c>
    </row>
    <row r="37" spans="1:13" s="81" customFormat="1" ht="22.5" x14ac:dyDescent="0.2">
      <c r="A37" s="87"/>
      <c r="B37" s="79"/>
      <c r="C37" s="170" t="s">
        <v>39</v>
      </c>
      <c r="D37" s="170" t="s">
        <v>40</v>
      </c>
      <c r="E37" s="170" t="s">
        <v>41</v>
      </c>
      <c r="F37" s="170" t="s">
        <v>42</v>
      </c>
      <c r="G37" s="170" t="s">
        <v>43</v>
      </c>
      <c r="H37" s="170" t="s">
        <v>44</v>
      </c>
      <c r="I37" s="170" t="s">
        <v>45</v>
      </c>
      <c r="J37" s="170" t="s">
        <v>46</v>
      </c>
      <c r="K37" s="94" t="s">
        <v>47</v>
      </c>
      <c r="L37" s="171"/>
      <c r="M37" s="716"/>
    </row>
    <row r="38" spans="1:13" ht="12" customHeight="1" x14ac:dyDescent="0.2">
      <c r="A38" s="711" t="s">
        <v>150</v>
      </c>
      <c r="B38" s="94" t="s">
        <v>48</v>
      </c>
      <c r="C38" s="95">
        <v>0</v>
      </c>
      <c r="D38" s="95" t="s">
        <v>425</v>
      </c>
      <c r="E38" s="95">
        <v>5</v>
      </c>
      <c r="F38" s="95">
        <v>11</v>
      </c>
      <c r="G38" s="95">
        <v>12</v>
      </c>
      <c r="H38" s="95">
        <v>8</v>
      </c>
      <c r="I38" s="95">
        <v>14</v>
      </c>
      <c r="J38" s="95">
        <v>24</v>
      </c>
      <c r="K38" s="169">
        <v>2313</v>
      </c>
      <c r="L38" s="169"/>
      <c r="M38" s="172">
        <v>3.1</v>
      </c>
    </row>
    <row r="39" spans="1:13" ht="12" customHeight="1" x14ac:dyDescent="0.2">
      <c r="A39" s="711"/>
      <c r="B39" s="94">
        <v>1</v>
      </c>
      <c r="C39" s="84">
        <v>0</v>
      </c>
      <c r="D39" s="84" t="s">
        <v>425</v>
      </c>
      <c r="E39" s="84">
        <v>4</v>
      </c>
      <c r="F39" s="84">
        <v>30</v>
      </c>
      <c r="G39" s="84">
        <v>51</v>
      </c>
      <c r="H39" s="84">
        <v>84</v>
      </c>
      <c r="I39" s="84">
        <v>129</v>
      </c>
      <c r="J39" s="96">
        <v>334</v>
      </c>
      <c r="K39" s="96">
        <v>2901</v>
      </c>
      <c r="L39" s="96"/>
      <c r="M39" s="162">
        <v>8.5</v>
      </c>
    </row>
    <row r="40" spans="1:13" ht="12" customHeight="1" x14ac:dyDescent="0.2">
      <c r="A40" s="711"/>
      <c r="B40" s="94">
        <v>2</v>
      </c>
      <c r="C40" s="84">
        <v>5</v>
      </c>
      <c r="D40" s="84">
        <v>7</v>
      </c>
      <c r="E40" s="84">
        <v>67</v>
      </c>
      <c r="F40" s="84">
        <v>521</v>
      </c>
      <c r="G40" s="84">
        <v>922</v>
      </c>
      <c r="H40" s="84">
        <v>1387</v>
      </c>
      <c r="I40" s="96">
        <v>2522</v>
      </c>
      <c r="J40" s="96">
        <v>4617</v>
      </c>
      <c r="K40" s="96">
        <v>9283</v>
      </c>
      <c r="L40" s="96"/>
      <c r="M40" s="162">
        <v>15</v>
      </c>
    </row>
    <row r="41" spans="1:13" ht="12" customHeight="1" x14ac:dyDescent="0.2">
      <c r="A41" s="711"/>
      <c r="B41" s="94">
        <v>3</v>
      </c>
      <c r="C41" s="84">
        <v>6</v>
      </c>
      <c r="D41" s="84">
        <v>121</v>
      </c>
      <c r="E41" s="84">
        <v>1172</v>
      </c>
      <c r="F41" s="84">
        <v>14988</v>
      </c>
      <c r="G41" s="84">
        <v>18056</v>
      </c>
      <c r="H41" s="96">
        <v>15127</v>
      </c>
      <c r="I41" s="96">
        <v>14355</v>
      </c>
      <c r="J41" s="96">
        <v>10765</v>
      </c>
      <c r="K41" s="96">
        <v>7823</v>
      </c>
      <c r="L41" s="96"/>
      <c r="M41" s="162">
        <v>41.7</v>
      </c>
    </row>
    <row r="42" spans="1:13" ht="12" customHeight="1" x14ac:dyDescent="0.2">
      <c r="A42" s="711"/>
      <c r="B42" s="94">
        <v>4</v>
      </c>
      <c r="C42" s="84">
        <v>1148</v>
      </c>
      <c r="D42" s="84">
        <v>9154</v>
      </c>
      <c r="E42" s="84">
        <v>40989</v>
      </c>
      <c r="F42" s="84">
        <v>115173</v>
      </c>
      <c r="G42" s="96">
        <v>44401</v>
      </c>
      <c r="H42" s="96">
        <v>15194</v>
      </c>
      <c r="I42" s="96">
        <v>7354</v>
      </c>
      <c r="J42" s="96">
        <v>3350</v>
      </c>
      <c r="K42" s="96">
        <v>3591</v>
      </c>
      <c r="L42" s="96"/>
      <c r="M42" s="162">
        <v>69.3</v>
      </c>
    </row>
    <row r="43" spans="1:13" ht="12" customHeight="1" x14ac:dyDescent="0.2">
      <c r="A43" s="711"/>
      <c r="B43" s="94">
        <v>5</v>
      </c>
      <c r="C43" s="84">
        <v>33708</v>
      </c>
      <c r="D43" s="84">
        <v>50408</v>
      </c>
      <c r="E43" s="84">
        <v>58623</v>
      </c>
      <c r="F43" s="96">
        <v>35571</v>
      </c>
      <c r="G43" s="96">
        <v>3968</v>
      </c>
      <c r="H43" s="96">
        <v>552</v>
      </c>
      <c r="I43" s="96">
        <v>197</v>
      </c>
      <c r="J43" s="96">
        <v>86</v>
      </c>
      <c r="K43" s="96">
        <v>461</v>
      </c>
      <c r="L43" s="96"/>
      <c r="M43" s="162">
        <v>77.8</v>
      </c>
    </row>
    <row r="44" spans="1:13" ht="22.5" customHeight="1" x14ac:dyDescent="0.2">
      <c r="A44" s="712"/>
      <c r="B44" s="80" t="s">
        <v>142</v>
      </c>
      <c r="C44" s="89">
        <v>2007</v>
      </c>
      <c r="D44" s="89">
        <v>2813</v>
      </c>
      <c r="E44" s="89">
        <v>4213</v>
      </c>
      <c r="F44" s="164">
        <v>6565</v>
      </c>
      <c r="G44" s="164">
        <v>2963</v>
      </c>
      <c r="H44" s="164">
        <v>1573</v>
      </c>
      <c r="I44" s="164">
        <v>1250</v>
      </c>
      <c r="J44" s="164">
        <v>1354</v>
      </c>
      <c r="K44" s="165">
        <v>4226</v>
      </c>
      <c r="L44" s="165"/>
      <c r="M44" s="163">
        <v>68.099999999999994</v>
      </c>
    </row>
    <row r="45" spans="1:13" x14ac:dyDescent="0.2">
      <c r="A45" s="365"/>
      <c r="B45" s="366"/>
      <c r="C45" s="367"/>
      <c r="D45" s="367"/>
      <c r="E45" s="367"/>
      <c r="F45" s="367"/>
      <c r="G45" s="367"/>
      <c r="H45" s="367"/>
      <c r="I45" s="367"/>
      <c r="J45" s="367"/>
      <c r="K45" s="367"/>
      <c r="L45" s="368"/>
      <c r="M45" s="178" t="s">
        <v>342</v>
      </c>
    </row>
    <row r="46" spans="1:13" ht="11.25" customHeight="1" x14ac:dyDescent="0.2">
      <c r="A46" s="369"/>
      <c r="B46" s="717" t="s">
        <v>50</v>
      </c>
      <c r="C46" s="718"/>
      <c r="D46" s="718"/>
      <c r="E46" s="718"/>
      <c r="F46" s="718"/>
      <c r="G46" s="718"/>
      <c r="H46" s="718"/>
      <c r="I46" s="370"/>
      <c r="J46" s="370"/>
      <c r="K46" s="370"/>
      <c r="L46" s="368"/>
      <c r="M46" s="371"/>
    </row>
    <row r="47" spans="1:13" ht="11.25" customHeight="1" x14ac:dyDescent="0.2">
      <c r="A47" s="372"/>
      <c r="B47" s="719" t="s">
        <v>51</v>
      </c>
      <c r="C47" s="720"/>
      <c r="D47" s="720"/>
      <c r="E47" s="720"/>
      <c r="F47" s="720"/>
      <c r="G47" s="720"/>
      <c r="H47" s="720"/>
      <c r="I47" s="720"/>
      <c r="J47" s="720"/>
      <c r="K47" s="370"/>
      <c r="L47" s="368"/>
      <c r="M47" s="371"/>
    </row>
    <row r="48" spans="1:13" ht="11.25" customHeight="1" x14ac:dyDescent="0.2">
      <c r="A48" s="373"/>
      <c r="B48" s="366"/>
      <c r="C48" s="370"/>
      <c r="D48" s="370"/>
      <c r="E48" s="370"/>
      <c r="F48" s="370"/>
      <c r="G48" s="370"/>
      <c r="H48" s="370"/>
      <c r="I48" s="370"/>
      <c r="J48" s="370"/>
      <c r="K48" s="370"/>
      <c r="L48" s="368"/>
      <c r="M48" s="371"/>
    </row>
    <row r="49" spans="1:13" ht="12.75" customHeight="1" x14ac:dyDescent="0.2">
      <c r="A49" s="713" t="s">
        <v>466</v>
      </c>
      <c r="B49" s="714"/>
      <c r="C49" s="714"/>
      <c r="D49" s="714"/>
      <c r="E49" s="714"/>
      <c r="F49" s="714"/>
      <c r="G49" s="714"/>
      <c r="H49" s="714"/>
      <c r="I49" s="714"/>
      <c r="J49" s="714"/>
      <c r="K49" s="714"/>
      <c r="L49" s="714"/>
      <c r="M49" s="714"/>
    </row>
    <row r="50" spans="1:13" ht="12.75" customHeight="1" x14ac:dyDescent="0.2">
      <c r="A50" s="384" t="s">
        <v>514</v>
      </c>
      <c r="B50" s="604"/>
      <c r="C50" s="604"/>
      <c r="D50" s="604"/>
      <c r="E50" s="604"/>
      <c r="F50" s="604"/>
      <c r="G50" s="604"/>
      <c r="H50" s="604"/>
      <c r="I50" s="604"/>
      <c r="J50" s="604"/>
      <c r="K50" s="604"/>
      <c r="L50" s="604"/>
      <c r="M50" s="604"/>
    </row>
    <row r="51" spans="1:13" ht="34.5" customHeight="1" x14ac:dyDescent="0.2">
      <c r="A51" s="679" t="s">
        <v>464</v>
      </c>
      <c r="B51" s="679"/>
      <c r="C51" s="679"/>
      <c r="D51" s="679"/>
      <c r="E51" s="679"/>
      <c r="F51" s="679"/>
      <c r="G51" s="679"/>
      <c r="H51" s="679"/>
      <c r="I51" s="679"/>
      <c r="J51" s="679"/>
      <c r="K51" s="679"/>
      <c r="L51" s="679"/>
      <c r="M51" s="679"/>
    </row>
    <row r="52" spans="1:13" ht="36.75" customHeight="1" x14ac:dyDescent="0.2">
      <c r="A52" s="679" t="s">
        <v>465</v>
      </c>
      <c r="B52" s="679"/>
      <c r="C52" s="679"/>
      <c r="D52" s="679"/>
      <c r="E52" s="679"/>
      <c r="F52" s="679"/>
      <c r="G52" s="679"/>
      <c r="H52" s="679"/>
      <c r="I52" s="679"/>
      <c r="J52" s="679"/>
      <c r="K52" s="679"/>
      <c r="L52" s="679"/>
      <c r="M52" s="679"/>
    </row>
    <row r="53" spans="1:13" x14ac:dyDescent="0.2">
      <c r="A53" s="374"/>
      <c r="B53" s="374"/>
      <c r="C53" s="374"/>
      <c r="D53" s="374"/>
      <c r="E53" s="374"/>
      <c r="F53" s="374"/>
      <c r="G53" s="374"/>
      <c r="H53" s="374"/>
      <c r="I53" s="374"/>
      <c r="J53" s="374"/>
      <c r="K53" s="374"/>
      <c r="L53" s="374"/>
      <c r="M53" s="374"/>
    </row>
    <row r="54" spans="1:13" x14ac:dyDescent="0.2">
      <c r="A54" s="721" t="s">
        <v>140</v>
      </c>
      <c r="B54" s="721"/>
      <c r="C54" s="721"/>
      <c r="D54" s="721"/>
      <c r="E54" s="721"/>
      <c r="F54" s="721"/>
      <c r="G54" s="721"/>
      <c r="H54" s="721"/>
      <c r="I54" s="721"/>
      <c r="J54" s="721"/>
      <c r="K54" s="721"/>
      <c r="L54" s="721"/>
      <c r="M54" s="721"/>
    </row>
  </sheetData>
  <sheetProtection sheet="1" objects="1" scenarios="1"/>
  <mergeCells count="23">
    <mergeCell ref="A54:M54"/>
    <mergeCell ref="A1:M1"/>
    <mergeCell ref="C27:K27"/>
    <mergeCell ref="A2:C2"/>
    <mergeCell ref="A3:B3"/>
    <mergeCell ref="B26:M26"/>
    <mergeCell ref="B6:M6"/>
    <mergeCell ref="M7:M8"/>
    <mergeCell ref="M16:M17"/>
    <mergeCell ref="M27:M28"/>
    <mergeCell ref="A29:A35"/>
    <mergeCell ref="A9:A15"/>
    <mergeCell ref="C7:K7"/>
    <mergeCell ref="A18:A24"/>
    <mergeCell ref="C16:K16"/>
    <mergeCell ref="A51:M51"/>
    <mergeCell ref="A52:M52"/>
    <mergeCell ref="C36:K36"/>
    <mergeCell ref="A38:A44"/>
    <mergeCell ref="A49:M49"/>
    <mergeCell ref="M36:M37"/>
    <mergeCell ref="B46:H46"/>
    <mergeCell ref="B47:J47"/>
  </mergeCells>
  <phoneticPr fontId="26" type="noConversion"/>
  <pageMargins left="0.31496062992125984" right="0.27559055118110237" top="0.51181102362204722" bottom="0.51181102362204722" header="0.51181102362204722" footer="0.51181102362204722"/>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2:AR55"/>
  <sheetViews>
    <sheetView showGridLines="0" zoomScaleNormal="100" workbookViewId="0">
      <selection activeCell="F39" sqref="F39"/>
    </sheetView>
  </sheetViews>
  <sheetFormatPr defaultColWidth="7.5703125" defaultRowHeight="11.25" x14ac:dyDescent="0.2"/>
  <cols>
    <col min="1" max="1" width="38.85546875" style="204" customWidth="1"/>
    <col min="2" max="7" width="7.5703125" style="204" customWidth="1"/>
    <col min="8" max="10" width="7.5703125" style="197" customWidth="1"/>
    <col min="11" max="13" width="7.5703125" style="209" customWidth="1"/>
    <col min="14" max="28" width="7.5703125" style="204" customWidth="1"/>
    <col min="29" max="246" width="9.140625" style="204" customWidth="1"/>
    <col min="247" max="247" width="38.85546875" style="204" customWidth="1"/>
    <col min="248" max="256" width="7.5703125" style="204"/>
    <col min="257" max="257" width="38.85546875" style="204" customWidth="1"/>
    <col min="258" max="284" width="7.5703125" style="204" customWidth="1"/>
    <col min="285" max="502" width="9.140625" style="204" customWidth="1"/>
    <col min="503" max="503" width="38.85546875" style="204" customWidth="1"/>
    <col min="504" max="512" width="7.5703125" style="204"/>
    <col min="513" max="513" width="38.85546875" style="204" customWidth="1"/>
    <col min="514" max="540" width="7.5703125" style="204" customWidth="1"/>
    <col min="541" max="758" width="9.140625" style="204" customWidth="1"/>
    <col min="759" max="759" width="38.85546875" style="204" customWidth="1"/>
    <col min="760" max="768" width="7.5703125" style="204"/>
    <col min="769" max="769" width="38.85546875" style="204" customWidth="1"/>
    <col min="770" max="796" width="7.5703125" style="204" customWidth="1"/>
    <col min="797" max="1014" width="9.140625" style="204" customWidth="1"/>
    <col min="1015" max="1015" width="38.85546875" style="204" customWidth="1"/>
    <col min="1016" max="1024" width="7.5703125" style="204"/>
    <col min="1025" max="1025" width="38.85546875" style="204" customWidth="1"/>
    <col min="1026" max="1052" width="7.5703125" style="204" customWidth="1"/>
    <col min="1053" max="1270" width="9.140625" style="204" customWidth="1"/>
    <col min="1271" max="1271" width="38.85546875" style="204" customWidth="1"/>
    <col min="1272" max="1280" width="7.5703125" style="204"/>
    <col min="1281" max="1281" width="38.85546875" style="204" customWidth="1"/>
    <col min="1282" max="1308" width="7.5703125" style="204" customWidth="1"/>
    <col min="1309" max="1526" width="9.140625" style="204" customWidth="1"/>
    <col min="1527" max="1527" width="38.85546875" style="204" customWidth="1"/>
    <col min="1528" max="1536" width="7.5703125" style="204"/>
    <col min="1537" max="1537" width="38.85546875" style="204" customWidth="1"/>
    <col min="1538" max="1564" width="7.5703125" style="204" customWidth="1"/>
    <col min="1565" max="1782" width="9.140625" style="204" customWidth="1"/>
    <col min="1783" max="1783" width="38.85546875" style="204" customWidth="1"/>
    <col min="1784" max="1792" width="7.5703125" style="204"/>
    <col min="1793" max="1793" width="38.85546875" style="204" customWidth="1"/>
    <col min="1794" max="1820" width="7.5703125" style="204" customWidth="1"/>
    <col min="1821" max="2038" width="9.140625" style="204" customWidth="1"/>
    <col min="2039" max="2039" width="38.85546875" style="204" customWidth="1"/>
    <col min="2040" max="2048" width="7.5703125" style="204"/>
    <col min="2049" max="2049" width="38.85546875" style="204" customWidth="1"/>
    <col min="2050" max="2076" width="7.5703125" style="204" customWidth="1"/>
    <col min="2077" max="2294" width="9.140625" style="204" customWidth="1"/>
    <col min="2295" max="2295" width="38.85546875" style="204" customWidth="1"/>
    <col min="2296" max="2304" width="7.5703125" style="204"/>
    <col min="2305" max="2305" width="38.85546875" style="204" customWidth="1"/>
    <col min="2306" max="2332" width="7.5703125" style="204" customWidth="1"/>
    <col min="2333" max="2550" width="9.140625" style="204" customWidth="1"/>
    <col min="2551" max="2551" width="38.85546875" style="204" customWidth="1"/>
    <col min="2552" max="2560" width="7.5703125" style="204"/>
    <col min="2561" max="2561" width="38.85546875" style="204" customWidth="1"/>
    <col min="2562" max="2588" width="7.5703125" style="204" customWidth="1"/>
    <col min="2589" max="2806" width="9.140625" style="204" customWidth="1"/>
    <col min="2807" max="2807" width="38.85546875" style="204" customWidth="1"/>
    <col min="2808" max="2816" width="7.5703125" style="204"/>
    <col min="2817" max="2817" width="38.85546875" style="204" customWidth="1"/>
    <col min="2818" max="2844" width="7.5703125" style="204" customWidth="1"/>
    <col min="2845" max="3062" width="9.140625" style="204" customWidth="1"/>
    <col min="3063" max="3063" width="38.85546875" style="204" customWidth="1"/>
    <col min="3064" max="3072" width="7.5703125" style="204"/>
    <col min="3073" max="3073" width="38.85546875" style="204" customWidth="1"/>
    <col min="3074" max="3100" width="7.5703125" style="204" customWidth="1"/>
    <col min="3101" max="3318" width="9.140625" style="204" customWidth="1"/>
    <col min="3319" max="3319" width="38.85546875" style="204" customWidth="1"/>
    <col min="3320" max="3328" width="7.5703125" style="204"/>
    <col min="3329" max="3329" width="38.85546875" style="204" customWidth="1"/>
    <col min="3330" max="3356" width="7.5703125" style="204" customWidth="1"/>
    <col min="3357" max="3574" width="9.140625" style="204" customWidth="1"/>
    <col min="3575" max="3575" width="38.85546875" style="204" customWidth="1"/>
    <col min="3576" max="3584" width="7.5703125" style="204"/>
    <col min="3585" max="3585" width="38.85546875" style="204" customWidth="1"/>
    <col min="3586" max="3612" width="7.5703125" style="204" customWidth="1"/>
    <col min="3613" max="3830" width="9.140625" style="204" customWidth="1"/>
    <col min="3831" max="3831" width="38.85546875" style="204" customWidth="1"/>
    <col min="3832" max="3840" width="7.5703125" style="204"/>
    <col min="3841" max="3841" width="38.85546875" style="204" customWidth="1"/>
    <col min="3842" max="3868" width="7.5703125" style="204" customWidth="1"/>
    <col min="3869" max="4086" width="9.140625" style="204" customWidth="1"/>
    <col min="4087" max="4087" width="38.85546875" style="204" customWidth="1"/>
    <col min="4088" max="4096" width="7.5703125" style="204"/>
    <col min="4097" max="4097" width="38.85546875" style="204" customWidth="1"/>
    <col min="4098" max="4124" width="7.5703125" style="204" customWidth="1"/>
    <col min="4125" max="4342" width="9.140625" style="204" customWidth="1"/>
    <col min="4343" max="4343" width="38.85546875" style="204" customWidth="1"/>
    <col min="4344" max="4352" width="7.5703125" style="204"/>
    <col min="4353" max="4353" width="38.85546875" style="204" customWidth="1"/>
    <col min="4354" max="4380" width="7.5703125" style="204" customWidth="1"/>
    <col min="4381" max="4598" width="9.140625" style="204" customWidth="1"/>
    <col min="4599" max="4599" width="38.85546875" style="204" customWidth="1"/>
    <col min="4600" max="4608" width="7.5703125" style="204"/>
    <col min="4609" max="4609" width="38.85546875" style="204" customWidth="1"/>
    <col min="4610" max="4636" width="7.5703125" style="204" customWidth="1"/>
    <col min="4637" max="4854" width="9.140625" style="204" customWidth="1"/>
    <col min="4855" max="4855" width="38.85546875" style="204" customWidth="1"/>
    <col min="4856" max="4864" width="7.5703125" style="204"/>
    <col min="4865" max="4865" width="38.85546875" style="204" customWidth="1"/>
    <col min="4866" max="4892" width="7.5703125" style="204" customWidth="1"/>
    <col min="4893" max="5110" width="9.140625" style="204" customWidth="1"/>
    <col min="5111" max="5111" width="38.85546875" style="204" customWidth="1"/>
    <col min="5112" max="5120" width="7.5703125" style="204"/>
    <col min="5121" max="5121" width="38.85546875" style="204" customWidth="1"/>
    <col min="5122" max="5148" width="7.5703125" style="204" customWidth="1"/>
    <col min="5149" max="5366" width="9.140625" style="204" customWidth="1"/>
    <col min="5367" max="5367" width="38.85546875" style="204" customWidth="1"/>
    <col min="5368" max="5376" width="7.5703125" style="204"/>
    <col min="5377" max="5377" width="38.85546875" style="204" customWidth="1"/>
    <col min="5378" max="5404" width="7.5703125" style="204" customWidth="1"/>
    <col min="5405" max="5622" width="9.140625" style="204" customWidth="1"/>
    <col min="5623" max="5623" width="38.85546875" style="204" customWidth="1"/>
    <col min="5624" max="5632" width="7.5703125" style="204"/>
    <col min="5633" max="5633" width="38.85546875" style="204" customWidth="1"/>
    <col min="5634" max="5660" width="7.5703125" style="204" customWidth="1"/>
    <col min="5661" max="5878" width="9.140625" style="204" customWidth="1"/>
    <col min="5879" max="5879" width="38.85546875" style="204" customWidth="1"/>
    <col min="5880" max="5888" width="7.5703125" style="204"/>
    <col min="5889" max="5889" width="38.85546875" style="204" customWidth="1"/>
    <col min="5890" max="5916" width="7.5703125" style="204" customWidth="1"/>
    <col min="5917" max="6134" width="9.140625" style="204" customWidth="1"/>
    <col min="6135" max="6135" width="38.85546875" style="204" customWidth="1"/>
    <col min="6136" max="6144" width="7.5703125" style="204"/>
    <col min="6145" max="6145" width="38.85546875" style="204" customWidth="1"/>
    <col min="6146" max="6172" width="7.5703125" style="204" customWidth="1"/>
    <col min="6173" max="6390" width="9.140625" style="204" customWidth="1"/>
    <col min="6391" max="6391" width="38.85546875" style="204" customWidth="1"/>
    <col min="6392" max="6400" width="7.5703125" style="204"/>
    <col min="6401" max="6401" width="38.85546875" style="204" customWidth="1"/>
    <col min="6402" max="6428" width="7.5703125" style="204" customWidth="1"/>
    <col min="6429" max="6646" width="9.140625" style="204" customWidth="1"/>
    <col min="6647" max="6647" width="38.85546875" style="204" customWidth="1"/>
    <col min="6648" max="6656" width="7.5703125" style="204"/>
    <col min="6657" max="6657" width="38.85546875" style="204" customWidth="1"/>
    <col min="6658" max="6684" width="7.5703125" style="204" customWidth="1"/>
    <col min="6685" max="6902" width="9.140625" style="204" customWidth="1"/>
    <col min="6903" max="6903" width="38.85546875" style="204" customWidth="1"/>
    <col min="6904" max="6912" width="7.5703125" style="204"/>
    <col min="6913" max="6913" width="38.85546875" style="204" customWidth="1"/>
    <col min="6914" max="6940" width="7.5703125" style="204" customWidth="1"/>
    <col min="6941" max="7158" width="9.140625" style="204" customWidth="1"/>
    <col min="7159" max="7159" width="38.85546875" style="204" customWidth="1"/>
    <col min="7160" max="7168" width="7.5703125" style="204"/>
    <col min="7169" max="7169" width="38.85546875" style="204" customWidth="1"/>
    <col min="7170" max="7196" width="7.5703125" style="204" customWidth="1"/>
    <col min="7197" max="7414" width="9.140625" style="204" customWidth="1"/>
    <col min="7415" max="7415" width="38.85546875" style="204" customWidth="1"/>
    <col min="7416" max="7424" width="7.5703125" style="204"/>
    <col min="7425" max="7425" width="38.85546875" style="204" customWidth="1"/>
    <col min="7426" max="7452" width="7.5703125" style="204" customWidth="1"/>
    <col min="7453" max="7670" width="9.140625" style="204" customWidth="1"/>
    <col min="7671" max="7671" width="38.85546875" style="204" customWidth="1"/>
    <col min="7672" max="7680" width="7.5703125" style="204"/>
    <col min="7681" max="7681" width="38.85546875" style="204" customWidth="1"/>
    <col min="7682" max="7708" width="7.5703125" style="204" customWidth="1"/>
    <col min="7709" max="7926" width="9.140625" style="204" customWidth="1"/>
    <col min="7927" max="7927" width="38.85546875" style="204" customWidth="1"/>
    <col min="7928" max="7936" width="7.5703125" style="204"/>
    <col min="7937" max="7937" width="38.85546875" style="204" customWidth="1"/>
    <col min="7938" max="7964" width="7.5703125" style="204" customWidth="1"/>
    <col min="7965" max="8182" width="9.140625" style="204" customWidth="1"/>
    <col min="8183" max="8183" width="38.85546875" style="204" customWidth="1"/>
    <col min="8184" max="8192" width="7.5703125" style="204"/>
    <col min="8193" max="8193" width="38.85546875" style="204" customWidth="1"/>
    <col min="8194" max="8220" width="7.5703125" style="204" customWidth="1"/>
    <col min="8221" max="8438" width="9.140625" style="204" customWidth="1"/>
    <col min="8439" max="8439" width="38.85546875" style="204" customWidth="1"/>
    <col min="8440" max="8448" width="7.5703125" style="204"/>
    <col min="8449" max="8449" width="38.85546875" style="204" customWidth="1"/>
    <col min="8450" max="8476" width="7.5703125" style="204" customWidth="1"/>
    <col min="8477" max="8694" width="9.140625" style="204" customWidth="1"/>
    <col min="8695" max="8695" width="38.85546875" style="204" customWidth="1"/>
    <col min="8696" max="8704" width="7.5703125" style="204"/>
    <col min="8705" max="8705" width="38.85546875" style="204" customWidth="1"/>
    <col min="8706" max="8732" width="7.5703125" style="204" customWidth="1"/>
    <col min="8733" max="8950" width="9.140625" style="204" customWidth="1"/>
    <col min="8951" max="8951" width="38.85546875" style="204" customWidth="1"/>
    <col min="8952" max="8960" width="7.5703125" style="204"/>
    <col min="8961" max="8961" width="38.85546875" style="204" customWidth="1"/>
    <col min="8962" max="8988" width="7.5703125" style="204" customWidth="1"/>
    <col min="8989" max="9206" width="9.140625" style="204" customWidth="1"/>
    <col min="9207" max="9207" width="38.85546875" style="204" customWidth="1"/>
    <col min="9208" max="9216" width="7.5703125" style="204"/>
    <col min="9217" max="9217" width="38.85546875" style="204" customWidth="1"/>
    <col min="9218" max="9244" width="7.5703125" style="204" customWidth="1"/>
    <col min="9245" max="9462" width="9.140625" style="204" customWidth="1"/>
    <col min="9463" max="9463" width="38.85546875" style="204" customWidth="1"/>
    <col min="9464" max="9472" width="7.5703125" style="204"/>
    <col min="9473" max="9473" width="38.85546875" style="204" customWidth="1"/>
    <col min="9474" max="9500" width="7.5703125" style="204" customWidth="1"/>
    <col min="9501" max="9718" width="9.140625" style="204" customWidth="1"/>
    <col min="9719" max="9719" width="38.85546875" style="204" customWidth="1"/>
    <col min="9720" max="9728" width="7.5703125" style="204"/>
    <col min="9729" max="9729" width="38.85546875" style="204" customWidth="1"/>
    <col min="9730" max="9756" width="7.5703125" style="204" customWidth="1"/>
    <col min="9757" max="9974" width="9.140625" style="204" customWidth="1"/>
    <col min="9975" max="9975" width="38.85546875" style="204" customWidth="1"/>
    <col min="9976" max="9984" width="7.5703125" style="204"/>
    <col min="9985" max="9985" width="38.85546875" style="204" customWidth="1"/>
    <col min="9986" max="10012" width="7.5703125" style="204" customWidth="1"/>
    <col min="10013" max="10230" width="9.140625" style="204" customWidth="1"/>
    <col min="10231" max="10231" width="38.85546875" style="204" customWidth="1"/>
    <col min="10232" max="10240" width="7.5703125" style="204"/>
    <col min="10241" max="10241" width="38.85546875" style="204" customWidth="1"/>
    <col min="10242" max="10268" width="7.5703125" style="204" customWidth="1"/>
    <col min="10269" max="10486" width="9.140625" style="204" customWidth="1"/>
    <col min="10487" max="10487" width="38.85546875" style="204" customWidth="1"/>
    <col min="10488" max="10496" width="7.5703125" style="204"/>
    <col min="10497" max="10497" width="38.85546875" style="204" customWidth="1"/>
    <col min="10498" max="10524" width="7.5703125" style="204" customWidth="1"/>
    <col min="10525" max="10742" width="9.140625" style="204" customWidth="1"/>
    <col min="10743" max="10743" width="38.85546875" style="204" customWidth="1"/>
    <col min="10744" max="10752" width="7.5703125" style="204"/>
    <col min="10753" max="10753" width="38.85546875" style="204" customWidth="1"/>
    <col min="10754" max="10780" width="7.5703125" style="204" customWidth="1"/>
    <col min="10781" max="10998" width="9.140625" style="204" customWidth="1"/>
    <col min="10999" max="10999" width="38.85546875" style="204" customWidth="1"/>
    <col min="11000" max="11008" width="7.5703125" style="204"/>
    <col min="11009" max="11009" width="38.85546875" style="204" customWidth="1"/>
    <col min="11010" max="11036" width="7.5703125" style="204" customWidth="1"/>
    <col min="11037" max="11254" width="9.140625" style="204" customWidth="1"/>
    <col min="11255" max="11255" width="38.85546875" style="204" customWidth="1"/>
    <col min="11256" max="11264" width="7.5703125" style="204"/>
    <col min="11265" max="11265" width="38.85546875" style="204" customWidth="1"/>
    <col min="11266" max="11292" width="7.5703125" style="204" customWidth="1"/>
    <col min="11293" max="11510" width="9.140625" style="204" customWidth="1"/>
    <col min="11511" max="11511" width="38.85546875" style="204" customWidth="1"/>
    <col min="11512" max="11520" width="7.5703125" style="204"/>
    <col min="11521" max="11521" width="38.85546875" style="204" customWidth="1"/>
    <col min="11522" max="11548" width="7.5703125" style="204" customWidth="1"/>
    <col min="11549" max="11766" width="9.140625" style="204" customWidth="1"/>
    <col min="11767" max="11767" width="38.85546875" style="204" customWidth="1"/>
    <col min="11768" max="11776" width="7.5703125" style="204"/>
    <col min="11777" max="11777" width="38.85546875" style="204" customWidth="1"/>
    <col min="11778" max="11804" width="7.5703125" style="204" customWidth="1"/>
    <col min="11805" max="12022" width="9.140625" style="204" customWidth="1"/>
    <col min="12023" max="12023" width="38.85546875" style="204" customWidth="1"/>
    <col min="12024" max="12032" width="7.5703125" style="204"/>
    <col min="12033" max="12033" width="38.85546875" style="204" customWidth="1"/>
    <col min="12034" max="12060" width="7.5703125" style="204" customWidth="1"/>
    <col min="12061" max="12278" width="9.140625" style="204" customWidth="1"/>
    <col min="12279" max="12279" width="38.85546875" style="204" customWidth="1"/>
    <col min="12280" max="12288" width="7.5703125" style="204"/>
    <col min="12289" max="12289" width="38.85546875" style="204" customWidth="1"/>
    <col min="12290" max="12316" width="7.5703125" style="204" customWidth="1"/>
    <col min="12317" max="12534" width="9.140625" style="204" customWidth="1"/>
    <col min="12535" max="12535" width="38.85546875" style="204" customWidth="1"/>
    <col min="12536" max="12544" width="7.5703125" style="204"/>
    <col min="12545" max="12545" width="38.85546875" style="204" customWidth="1"/>
    <col min="12546" max="12572" width="7.5703125" style="204" customWidth="1"/>
    <col min="12573" max="12790" width="9.140625" style="204" customWidth="1"/>
    <col min="12791" max="12791" width="38.85546875" style="204" customWidth="1"/>
    <col min="12792" max="12800" width="7.5703125" style="204"/>
    <col min="12801" max="12801" width="38.85546875" style="204" customWidth="1"/>
    <col min="12802" max="12828" width="7.5703125" style="204" customWidth="1"/>
    <col min="12829" max="13046" width="9.140625" style="204" customWidth="1"/>
    <col min="13047" max="13047" width="38.85546875" style="204" customWidth="1"/>
    <col min="13048" max="13056" width="7.5703125" style="204"/>
    <col min="13057" max="13057" width="38.85546875" style="204" customWidth="1"/>
    <col min="13058" max="13084" width="7.5703125" style="204" customWidth="1"/>
    <col min="13085" max="13302" width="9.140625" style="204" customWidth="1"/>
    <col min="13303" max="13303" width="38.85546875" style="204" customWidth="1"/>
    <col min="13304" max="13312" width="7.5703125" style="204"/>
    <col min="13313" max="13313" width="38.85546875" style="204" customWidth="1"/>
    <col min="13314" max="13340" width="7.5703125" style="204" customWidth="1"/>
    <col min="13341" max="13558" width="9.140625" style="204" customWidth="1"/>
    <col min="13559" max="13559" width="38.85546875" style="204" customWidth="1"/>
    <col min="13560" max="13568" width="7.5703125" style="204"/>
    <col min="13569" max="13569" width="38.85546875" style="204" customWidth="1"/>
    <col min="13570" max="13596" width="7.5703125" style="204" customWidth="1"/>
    <col min="13597" max="13814" width="9.140625" style="204" customWidth="1"/>
    <col min="13815" max="13815" width="38.85546875" style="204" customWidth="1"/>
    <col min="13816" max="13824" width="7.5703125" style="204"/>
    <col min="13825" max="13825" width="38.85546875" style="204" customWidth="1"/>
    <col min="13826" max="13852" width="7.5703125" style="204" customWidth="1"/>
    <col min="13853" max="14070" width="9.140625" style="204" customWidth="1"/>
    <col min="14071" max="14071" width="38.85546875" style="204" customWidth="1"/>
    <col min="14072" max="14080" width="7.5703125" style="204"/>
    <col min="14081" max="14081" width="38.85546875" style="204" customWidth="1"/>
    <col min="14082" max="14108" width="7.5703125" style="204" customWidth="1"/>
    <col min="14109" max="14326" width="9.140625" style="204" customWidth="1"/>
    <col min="14327" max="14327" width="38.85546875" style="204" customWidth="1"/>
    <col min="14328" max="14336" width="7.5703125" style="204"/>
    <col min="14337" max="14337" width="38.85546875" style="204" customWidth="1"/>
    <col min="14338" max="14364" width="7.5703125" style="204" customWidth="1"/>
    <col min="14365" max="14582" width="9.140625" style="204" customWidth="1"/>
    <col min="14583" max="14583" width="38.85546875" style="204" customWidth="1"/>
    <col min="14584" max="14592" width="7.5703125" style="204"/>
    <col min="14593" max="14593" width="38.85546875" style="204" customWidth="1"/>
    <col min="14594" max="14620" width="7.5703125" style="204" customWidth="1"/>
    <col min="14621" max="14838" width="9.140625" style="204" customWidth="1"/>
    <col min="14839" max="14839" width="38.85546875" style="204" customWidth="1"/>
    <col min="14840" max="14848" width="7.5703125" style="204"/>
    <col min="14849" max="14849" width="38.85546875" style="204" customWidth="1"/>
    <col min="14850" max="14876" width="7.5703125" style="204" customWidth="1"/>
    <col min="14877" max="15094" width="9.140625" style="204" customWidth="1"/>
    <col min="15095" max="15095" width="38.85546875" style="204" customWidth="1"/>
    <col min="15096" max="15104" width="7.5703125" style="204"/>
    <col min="15105" max="15105" width="38.85546875" style="204" customWidth="1"/>
    <col min="15106" max="15132" width="7.5703125" style="204" customWidth="1"/>
    <col min="15133" max="15350" width="9.140625" style="204" customWidth="1"/>
    <col min="15351" max="15351" width="38.85546875" style="204" customWidth="1"/>
    <col min="15352" max="15360" width="7.5703125" style="204"/>
    <col min="15361" max="15361" width="38.85546875" style="204" customWidth="1"/>
    <col min="15362" max="15388" width="7.5703125" style="204" customWidth="1"/>
    <col min="15389" max="15606" width="9.140625" style="204" customWidth="1"/>
    <col min="15607" max="15607" width="38.85546875" style="204" customWidth="1"/>
    <col min="15608" max="15616" width="7.5703125" style="204"/>
    <col min="15617" max="15617" width="38.85546875" style="204" customWidth="1"/>
    <col min="15618" max="15644" width="7.5703125" style="204" customWidth="1"/>
    <col min="15645" max="15862" width="9.140625" style="204" customWidth="1"/>
    <col min="15863" max="15863" width="38.85546875" style="204" customWidth="1"/>
    <col min="15864" max="15872" width="7.5703125" style="204"/>
    <col min="15873" max="15873" width="38.85546875" style="204" customWidth="1"/>
    <col min="15874" max="15900" width="7.5703125" style="204" customWidth="1"/>
    <col min="15901" max="16118" width="9.140625" style="204" customWidth="1"/>
    <col min="16119" max="16119" width="38.85546875" style="204" customWidth="1"/>
    <col min="16120" max="16128" width="7.5703125" style="204"/>
    <col min="16129" max="16129" width="38.85546875" style="204" customWidth="1"/>
    <col min="16130" max="16156" width="7.5703125" style="204" customWidth="1"/>
    <col min="16157" max="16374" width="9.140625" style="204" customWidth="1"/>
    <col min="16375" max="16375" width="38.85546875" style="204" customWidth="1"/>
    <col min="16376" max="16384" width="7.5703125" style="204"/>
  </cols>
  <sheetData>
    <row r="2" spans="1:37" ht="12.75" x14ac:dyDescent="0.2">
      <c r="A2">
        <v>1</v>
      </c>
      <c r="B2">
        <f t="shared" ref="B2:AK2" si="0">A2+1</f>
        <v>2</v>
      </c>
      <c r="C2">
        <f t="shared" si="0"/>
        <v>3</v>
      </c>
      <c r="D2">
        <f t="shared" si="0"/>
        <v>4</v>
      </c>
      <c r="E2">
        <f t="shared" si="0"/>
        <v>5</v>
      </c>
      <c r="F2">
        <f t="shared" si="0"/>
        <v>6</v>
      </c>
      <c r="G2">
        <f t="shared" si="0"/>
        <v>7</v>
      </c>
      <c r="H2">
        <f t="shared" si="0"/>
        <v>8</v>
      </c>
      <c r="I2">
        <f t="shared" si="0"/>
        <v>9</v>
      </c>
      <c r="J2">
        <f t="shared" si="0"/>
        <v>10</v>
      </c>
      <c r="K2">
        <f t="shared" si="0"/>
        <v>11</v>
      </c>
      <c r="L2">
        <f t="shared" si="0"/>
        <v>12</v>
      </c>
      <c r="M2">
        <f t="shared" si="0"/>
        <v>13</v>
      </c>
      <c r="N2">
        <f t="shared" si="0"/>
        <v>14</v>
      </c>
      <c r="O2">
        <f t="shared" si="0"/>
        <v>15</v>
      </c>
      <c r="P2">
        <f t="shared" si="0"/>
        <v>16</v>
      </c>
      <c r="Q2">
        <f t="shared" si="0"/>
        <v>17</v>
      </c>
      <c r="R2">
        <f t="shared" si="0"/>
        <v>18</v>
      </c>
      <c r="S2">
        <f t="shared" si="0"/>
        <v>19</v>
      </c>
      <c r="T2">
        <f t="shared" si="0"/>
        <v>20</v>
      </c>
      <c r="U2">
        <f t="shared" si="0"/>
        <v>21</v>
      </c>
      <c r="V2">
        <f t="shared" si="0"/>
        <v>22</v>
      </c>
      <c r="W2">
        <f t="shared" si="0"/>
        <v>23</v>
      </c>
      <c r="X2">
        <f t="shared" si="0"/>
        <v>24</v>
      </c>
      <c r="Y2">
        <f t="shared" si="0"/>
        <v>25</v>
      </c>
      <c r="Z2">
        <f t="shared" si="0"/>
        <v>26</v>
      </c>
      <c r="AA2">
        <f t="shared" si="0"/>
        <v>27</v>
      </c>
      <c r="AB2">
        <f t="shared" si="0"/>
        <v>28</v>
      </c>
      <c r="AC2">
        <f t="shared" si="0"/>
        <v>29</v>
      </c>
      <c r="AD2">
        <f t="shared" si="0"/>
        <v>30</v>
      </c>
      <c r="AE2">
        <f t="shared" si="0"/>
        <v>31</v>
      </c>
      <c r="AF2">
        <f t="shared" si="0"/>
        <v>32</v>
      </c>
      <c r="AG2">
        <f t="shared" si="0"/>
        <v>33</v>
      </c>
      <c r="AH2">
        <f t="shared" si="0"/>
        <v>34</v>
      </c>
      <c r="AI2">
        <f t="shared" si="0"/>
        <v>35</v>
      </c>
      <c r="AJ2">
        <f t="shared" si="0"/>
        <v>36</v>
      </c>
      <c r="AK2">
        <f t="shared" si="0"/>
        <v>37</v>
      </c>
    </row>
    <row r="3" spans="1:37" ht="12.75" x14ac:dyDescent="0.2">
      <c r="A3"/>
      <c r="B3" t="s">
        <v>25</v>
      </c>
      <c r="C3"/>
      <c r="D3"/>
      <c r="E3"/>
      <c r="F3"/>
      <c r="G3"/>
      <c r="H3"/>
      <c r="I3"/>
      <c r="J3"/>
      <c r="K3"/>
      <c r="L3"/>
      <c r="M3"/>
      <c r="N3" t="s">
        <v>26</v>
      </c>
      <c r="O3"/>
      <c r="P3"/>
      <c r="Q3"/>
      <c r="R3"/>
      <c r="S3"/>
      <c r="T3"/>
      <c r="U3"/>
      <c r="V3"/>
      <c r="W3"/>
      <c r="X3"/>
      <c r="Y3"/>
      <c r="Z3" t="s">
        <v>98</v>
      </c>
      <c r="AA3"/>
      <c r="AB3"/>
      <c r="AC3"/>
      <c r="AD3"/>
      <c r="AE3"/>
      <c r="AF3"/>
      <c r="AG3"/>
      <c r="AH3"/>
      <c r="AI3"/>
      <c r="AJ3"/>
      <c r="AK3"/>
    </row>
    <row r="4" spans="1:37" ht="90" x14ac:dyDescent="0.2">
      <c r="A4" s="268" t="s">
        <v>273</v>
      </c>
      <c r="B4" s="269" t="s">
        <v>24</v>
      </c>
      <c r="C4" s="269" t="s">
        <v>266</v>
      </c>
      <c r="D4" s="269" t="s">
        <v>267</v>
      </c>
      <c r="E4" s="269" t="s">
        <v>436</v>
      </c>
      <c r="F4" s="270" t="s">
        <v>268</v>
      </c>
      <c r="G4" s="269" t="s">
        <v>437</v>
      </c>
      <c r="H4" s="269" t="s">
        <v>269</v>
      </c>
      <c r="I4" s="269" t="s">
        <v>270</v>
      </c>
      <c r="J4" s="269" t="s">
        <v>438</v>
      </c>
      <c r="K4" s="270" t="s">
        <v>271</v>
      </c>
      <c r="L4" s="269" t="s">
        <v>439</v>
      </c>
      <c r="M4" s="272" t="s">
        <v>440</v>
      </c>
      <c r="N4" s="269" t="s">
        <v>24</v>
      </c>
      <c r="O4" s="269" t="s">
        <v>266</v>
      </c>
      <c r="P4" s="269" t="s">
        <v>267</v>
      </c>
      <c r="Q4" s="269" t="s">
        <v>436</v>
      </c>
      <c r="R4" s="270" t="s">
        <v>268</v>
      </c>
      <c r="S4" s="269" t="s">
        <v>437</v>
      </c>
      <c r="T4" s="269" t="s">
        <v>269</v>
      </c>
      <c r="U4" s="269" t="s">
        <v>270</v>
      </c>
      <c r="V4" s="269" t="s">
        <v>438</v>
      </c>
      <c r="W4" s="270" t="s">
        <v>271</v>
      </c>
      <c r="X4" s="269" t="s">
        <v>439</v>
      </c>
      <c r="Y4" s="272" t="s">
        <v>440</v>
      </c>
      <c r="Z4" s="269" t="s">
        <v>24</v>
      </c>
      <c r="AA4" s="269" t="s">
        <v>266</v>
      </c>
      <c r="AB4" s="269" t="s">
        <v>267</v>
      </c>
      <c r="AC4" s="269" t="s">
        <v>436</v>
      </c>
      <c r="AD4" s="270" t="s">
        <v>268</v>
      </c>
      <c r="AE4" s="269" t="s">
        <v>437</v>
      </c>
      <c r="AF4" s="269" t="s">
        <v>269</v>
      </c>
      <c r="AG4" s="269" t="s">
        <v>270</v>
      </c>
      <c r="AH4" s="269" t="s">
        <v>438</v>
      </c>
      <c r="AI4" s="270" t="s">
        <v>271</v>
      </c>
      <c r="AJ4" s="269" t="s">
        <v>439</v>
      </c>
      <c r="AK4" s="272" t="s">
        <v>440</v>
      </c>
    </row>
    <row r="5" spans="1:37" ht="12" x14ac:dyDescent="0.2">
      <c r="A5" s="303" t="s">
        <v>13</v>
      </c>
      <c r="B5" s="415">
        <v>331343</v>
      </c>
      <c r="C5" s="413">
        <v>54.3</v>
      </c>
      <c r="D5" s="413">
        <v>41.3</v>
      </c>
      <c r="E5" s="413">
        <v>42.2</v>
      </c>
      <c r="F5" s="413">
        <v>42.6</v>
      </c>
      <c r="G5" s="413">
        <v>44</v>
      </c>
      <c r="H5" s="413">
        <v>87.8</v>
      </c>
      <c r="I5" s="413">
        <v>84.6</v>
      </c>
      <c r="J5" s="413">
        <v>84.8</v>
      </c>
      <c r="K5" s="413">
        <v>87.7</v>
      </c>
      <c r="L5" s="413">
        <v>88.1</v>
      </c>
      <c r="M5" s="413">
        <v>96.7</v>
      </c>
      <c r="N5" s="415">
        <v>317490</v>
      </c>
      <c r="O5" s="309">
        <v>63.9</v>
      </c>
      <c r="P5" s="309">
        <v>50.1</v>
      </c>
      <c r="Q5" s="309">
        <v>50.7</v>
      </c>
      <c r="R5" s="309">
        <v>51.2</v>
      </c>
      <c r="S5" s="309">
        <v>52.1</v>
      </c>
      <c r="T5" s="309">
        <v>92.5</v>
      </c>
      <c r="U5" s="309">
        <v>90.3</v>
      </c>
      <c r="V5" s="309">
        <v>90.4</v>
      </c>
      <c r="W5" s="309">
        <v>92.2</v>
      </c>
      <c r="X5" s="309">
        <v>92.4</v>
      </c>
      <c r="Y5" s="309">
        <v>98.1</v>
      </c>
      <c r="Z5" s="415">
        <v>648833</v>
      </c>
      <c r="AA5" s="309">
        <v>59</v>
      </c>
      <c r="AB5" s="309">
        <v>45.6</v>
      </c>
      <c r="AC5" s="309">
        <v>46.4</v>
      </c>
      <c r="AD5" s="309">
        <v>46.8</v>
      </c>
      <c r="AE5" s="309">
        <v>47.9</v>
      </c>
      <c r="AF5" s="309">
        <v>90.1</v>
      </c>
      <c r="AG5" s="309">
        <v>87.4</v>
      </c>
      <c r="AH5" s="309">
        <v>87.5</v>
      </c>
      <c r="AI5" s="309">
        <v>89.9</v>
      </c>
      <c r="AJ5" s="309">
        <v>90.2</v>
      </c>
      <c r="AK5" s="309">
        <v>97.3</v>
      </c>
    </row>
    <row r="6" spans="1:37" ht="12" x14ac:dyDescent="0.2">
      <c r="A6" s="304" t="s">
        <v>14</v>
      </c>
      <c r="B6" s="416">
        <v>334369</v>
      </c>
      <c r="C6" s="414">
        <v>57</v>
      </c>
      <c r="D6" s="414">
        <v>41.9</v>
      </c>
      <c r="E6" s="414">
        <v>43.7</v>
      </c>
      <c r="F6" s="414">
        <v>43</v>
      </c>
      <c r="G6" s="414">
        <v>45.9</v>
      </c>
      <c r="H6" s="414">
        <v>88.8</v>
      </c>
      <c r="I6" s="414">
        <v>84.5</v>
      </c>
      <c r="J6" s="414">
        <v>84.7</v>
      </c>
      <c r="K6" s="414">
        <v>86.9</v>
      </c>
      <c r="L6" s="414">
        <v>87.9</v>
      </c>
      <c r="M6" s="414">
        <v>97.4</v>
      </c>
      <c r="N6" s="416">
        <v>320777</v>
      </c>
      <c r="O6" s="310">
        <v>66</v>
      </c>
      <c r="P6" s="310">
        <v>51</v>
      </c>
      <c r="Q6" s="310">
        <v>52.3</v>
      </c>
      <c r="R6" s="310">
        <v>52</v>
      </c>
      <c r="S6" s="310">
        <v>53.9</v>
      </c>
      <c r="T6" s="310">
        <v>93.1</v>
      </c>
      <c r="U6" s="310">
        <v>89.9</v>
      </c>
      <c r="V6" s="310">
        <v>90.1</v>
      </c>
      <c r="W6" s="310">
        <v>91.2</v>
      </c>
      <c r="X6" s="310">
        <v>92.2</v>
      </c>
      <c r="Y6" s="310">
        <v>98.7</v>
      </c>
      <c r="Z6" s="416">
        <v>655146</v>
      </c>
      <c r="AA6" s="310">
        <v>61.4</v>
      </c>
      <c r="AB6" s="310">
        <v>46.3</v>
      </c>
      <c r="AC6" s="310">
        <v>47.9</v>
      </c>
      <c r="AD6" s="310">
        <v>47.4</v>
      </c>
      <c r="AE6" s="310">
        <v>49.8</v>
      </c>
      <c r="AF6" s="310">
        <v>90.9</v>
      </c>
      <c r="AG6" s="310">
        <v>87.1</v>
      </c>
      <c r="AH6" s="310">
        <v>87.3</v>
      </c>
      <c r="AI6" s="310">
        <v>89</v>
      </c>
      <c r="AJ6" s="310">
        <v>90</v>
      </c>
      <c r="AK6" s="310">
        <v>98</v>
      </c>
    </row>
    <row r="7" spans="1:37" ht="12" x14ac:dyDescent="0.2">
      <c r="A7" s="304" t="s">
        <v>15</v>
      </c>
      <c r="B7" s="415">
        <v>334245</v>
      </c>
      <c r="C7" s="311">
        <v>60.9</v>
      </c>
      <c r="D7" s="311">
        <v>43.2</v>
      </c>
      <c r="E7" s="311">
        <v>46.2</v>
      </c>
      <c r="F7" s="312">
        <v>44</v>
      </c>
      <c r="G7" s="311">
        <v>48.3</v>
      </c>
      <c r="H7" s="311">
        <v>89.6</v>
      </c>
      <c r="I7" s="311">
        <v>84.8</v>
      </c>
      <c r="J7" s="311">
        <v>85.1</v>
      </c>
      <c r="K7" s="312">
        <v>87.3</v>
      </c>
      <c r="L7" s="311">
        <v>88.2</v>
      </c>
      <c r="M7" s="311">
        <v>98.1</v>
      </c>
      <c r="N7" s="415">
        <v>318838</v>
      </c>
      <c r="O7" s="419">
        <v>69.900000000000006</v>
      </c>
      <c r="P7" s="419">
        <v>52.3</v>
      </c>
      <c r="Q7" s="419">
        <v>54.4</v>
      </c>
      <c r="R7" s="420">
        <v>53</v>
      </c>
      <c r="S7" s="419">
        <v>55.9</v>
      </c>
      <c r="T7" s="419">
        <v>93.6</v>
      </c>
      <c r="U7" s="419">
        <v>90.1</v>
      </c>
      <c r="V7" s="419">
        <v>90.3</v>
      </c>
      <c r="W7" s="420">
        <v>91.8</v>
      </c>
      <c r="X7" s="419">
        <v>92.3</v>
      </c>
      <c r="Y7" s="419">
        <v>99.1</v>
      </c>
      <c r="Z7" s="415">
        <v>653083</v>
      </c>
      <c r="AA7" s="419">
        <v>65.3</v>
      </c>
      <c r="AB7" s="419">
        <v>47.6</v>
      </c>
      <c r="AC7" s="419">
        <v>50.2</v>
      </c>
      <c r="AD7" s="420">
        <v>48.4</v>
      </c>
      <c r="AE7" s="419">
        <v>52</v>
      </c>
      <c r="AF7" s="419">
        <v>91.6</v>
      </c>
      <c r="AG7" s="419">
        <v>87.4</v>
      </c>
      <c r="AH7" s="419">
        <v>87.6</v>
      </c>
      <c r="AI7" s="420">
        <v>89.5</v>
      </c>
      <c r="AJ7" s="419">
        <v>90.2</v>
      </c>
      <c r="AK7" s="419">
        <v>98.6</v>
      </c>
    </row>
    <row r="8" spans="1:37" ht="12" x14ac:dyDescent="0.2">
      <c r="A8" s="304" t="s">
        <v>16</v>
      </c>
      <c r="B8" s="415">
        <v>324890</v>
      </c>
      <c r="C8" s="312">
        <v>65.8</v>
      </c>
      <c r="D8" s="312">
        <v>45.7</v>
      </c>
      <c r="E8" s="312">
        <v>48.9</v>
      </c>
      <c r="F8" s="312">
        <v>46.3</v>
      </c>
      <c r="G8" s="312">
        <v>50.8</v>
      </c>
      <c r="H8" s="312">
        <v>90.4</v>
      </c>
      <c r="I8" s="312">
        <v>85.8</v>
      </c>
      <c r="J8" s="312">
        <v>86.1</v>
      </c>
      <c r="K8" s="312">
        <v>88</v>
      </c>
      <c r="L8" s="312">
        <v>88.9</v>
      </c>
      <c r="M8" s="312">
        <v>98.3</v>
      </c>
      <c r="N8" s="415">
        <v>309606</v>
      </c>
      <c r="O8" s="420">
        <v>74.5</v>
      </c>
      <c r="P8" s="420">
        <v>54.1</v>
      </c>
      <c r="Q8" s="420">
        <v>56.6</v>
      </c>
      <c r="R8" s="420">
        <v>54.7</v>
      </c>
      <c r="S8" s="420">
        <v>57.8</v>
      </c>
      <c r="T8" s="420">
        <v>94.4</v>
      </c>
      <c r="U8" s="420">
        <v>90.8</v>
      </c>
      <c r="V8" s="420">
        <v>91</v>
      </c>
      <c r="W8" s="420">
        <v>92.2</v>
      </c>
      <c r="X8" s="420">
        <v>92.8</v>
      </c>
      <c r="Y8" s="420">
        <v>99.5</v>
      </c>
      <c r="Z8" s="415">
        <v>634496</v>
      </c>
      <c r="AA8" s="420">
        <v>70</v>
      </c>
      <c r="AB8" s="420">
        <v>49.8</v>
      </c>
      <c r="AC8" s="420">
        <v>52.7</v>
      </c>
      <c r="AD8" s="420">
        <v>50.4</v>
      </c>
      <c r="AE8" s="420">
        <v>54.2</v>
      </c>
      <c r="AF8" s="420">
        <v>92.3</v>
      </c>
      <c r="AG8" s="420">
        <v>88.3</v>
      </c>
      <c r="AH8" s="420">
        <v>88.5</v>
      </c>
      <c r="AI8" s="420">
        <v>90.1</v>
      </c>
      <c r="AJ8" s="420">
        <v>90.8</v>
      </c>
      <c r="AK8" s="420">
        <v>98.9</v>
      </c>
    </row>
    <row r="9" spans="1:37" ht="12" x14ac:dyDescent="0.2">
      <c r="A9" s="304" t="s">
        <v>19</v>
      </c>
      <c r="B9" s="417">
        <v>328005</v>
      </c>
      <c r="C9" s="313">
        <v>71.3</v>
      </c>
      <c r="D9" s="313">
        <v>49.2</v>
      </c>
      <c r="E9" s="313">
        <v>52.3</v>
      </c>
      <c r="F9" s="313">
        <v>49.8</v>
      </c>
      <c r="G9" s="313">
        <v>53.9</v>
      </c>
      <c r="H9" s="313">
        <v>90.9</v>
      </c>
      <c r="I9" s="313">
        <v>86.4</v>
      </c>
      <c r="J9" s="313">
        <v>86.8</v>
      </c>
      <c r="K9" s="313">
        <v>88.3</v>
      </c>
      <c r="L9" s="313">
        <v>89.3</v>
      </c>
      <c r="M9" s="313">
        <v>98.5</v>
      </c>
      <c r="N9" s="417">
        <v>311258</v>
      </c>
      <c r="O9" s="421">
        <v>79.599999999999994</v>
      </c>
      <c r="P9" s="421">
        <v>57.9</v>
      </c>
      <c r="Q9" s="421">
        <v>60.1</v>
      </c>
      <c r="R9" s="421">
        <v>58.4</v>
      </c>
      <c r="S9" s="421">
        <v>61.1</v>
      </c>
      <c r="T9" s="421">
        <v>94.7</v>
      </c>
      <c r="U9" s="421">
        <v>91.1</v>
      </c>
      <c r="V9" s="421">
        <v>91.3</v>
      </c>
      <c r="W9" s="421">
        <v>92.4</v>
      </c>
      <c r="X9" s="421">
        <v>93.1</v>
      </c>
      <c r="Y9" s="421">
        <v>99.6</v>
      </c>
      <c r="Z9" s="418">
        <v>639263</v>
      </c>
      <c r="AA9" s="424">
        <v>75.3</v>
      </c>
      <c r="AB9" s="424">
        <v>53.4</v>
      </c>
      <c r="AC9" s="424">
        <v>56.1</v>
      </c>
      <c r="AD9" s="421">
        <v>54</v>
      </c>
      <c r="AE9" s="424">
        <v>57.4</v>
      </c>
      <c r="AF9" s="424">
        <v>92.8</v>
      </c>
      <c r="AG9" s="424">
        <v>88.7</v>
      </c>
      <c r="AH9" s="424">
        <v>89</v>
      </c>
      <c r="AI9" s="421">
        <v>90.3</v>
      </c>
      <c r="AJ9" s="424">
        <v>91.2</v>
      </c>
      <c r="AK9" s="424">
        <v>99</v>
      </c>
    </row>
    <row r="10" spans="1:37" ht="13.5" x14ac:dyDescent="0.2">
      <c r="A10" s="304" t="s">
        <v>413</v>
      </c>
      <c r="B10" s="417">
        <v>328005</v>
      </c>
      <c r="C10" s="313">
        <v>71.400000000000006</v>
      </c>
      <c r="D10" s="313">
        <v>49.3</v>
      </c>
      <c r="E10" s="313">
        <v>52.4</v>
      </c>
      <c r="F10" s="314">
        <v>49.9</v>
      </c>
      <c r="G10" s="313">
        <v>54</v>
      </c>
      <c r="H10" s="313">
        <v>91.1</v>
      </c>
      <c r="I10" s="313">
        <v>86.5</v>
      </c>
      <c r="J10" s="313">
        <v>86.8</v>
      </c>
      <c r="K10" s="314">
        <v>88.4</v>
      </c>
      <c r="L10" s="313">
        <v>89.4</v>
      </c>
      <c r="M10" s="313">
        <v>98.6</v>
      </c>
      <c r="N10" s="417">
        <v>311258</v>
      </c>
      <c r="O10" s="421">
        <v>79.7</v>
      </c>
      <c r="P10" s="421">
        <v>57.9</v>
      </c>
      <c r="Q10" s="421">
        <v>60.1</v>
      </c>
      <c r="R10" s="421">
        <v>58.4</v>
      </c>
      <c r="S10" s="421">
        <v>61.2</v>
      </c>
      <c r="T10" s="421">
        <v>94.8</v>
      </c>
      <c r="U10" s="421">
        <v>91.2</v>
      </c>
      <c r="V10" s="421">
        <v>91.4</v>
      </c>
      <c r="W10" s="421">
        <v>92.5</v>
      </c>
      <c r="X10" s="421">
        <v>93.1</v>
      </c>
      <c r="Y10" s="421">
        <v>99.6</v>
      </c>
      <c r="Z10" s="417">
        <v>639263</v>
      </c>
      <c r="AA10" s="421">
        <v>75.400000000000006</v>
      </c>
      <c r="AB10" s="421">
        <v>53.5</v>
      </c>
      <c r="AC10" s="421">
        <v>56.2</v>
      </c>
      <c r="AD10" s="421">
        <v>54</v>
      </c>
      <c r="AE10" s="421">
        <v>57.5</v>
      </c>
      <c r="AF10" s="421">
        <v>92.9</v>
      </c>
      <c r="AG10" s="421">
        <v>88.8</v>
      </c>
      <c r="AH10" s="421">
        <v>89.1</v>
      </c>
      <c r="AI10" s="421">
        <v>90.4</v>
      </c>
      <c r="AJ10" s="421">
        <v>91.2</v>
      </c>
      <c r="AK10" s="421">
        <v>99.1</v>
      </c>
    </row>
    <row r="11" spans="1:37" ht="12" x14ac:dyDescent="0.2">
      <c r="A11" s="304" t="s">
        <v>18</v>
      </c>
      <c r="B11" s="417">
        <v>321415</v>
      </c>
      <c r="C11" s="313">
        <v>75.900000000000006</v>
      </c>
      <c r="D11" s="313">
        <v>55.3</v>
      </c>
      <c r="E11" s="313">
        <v>57.8</v>
      </c>
      <c r="F11" s="313">
        <v>56</v>
      </c>
      <c r="G11" s="313">
        <v>59.1</v>
      </c>
      <c r="H11" s="313">
        <v>92.1</v>
      </c>
      <c r="I11" s="313">
        <v>90.6</v>
      </c>
      <c r="J11" s="313">
        <v>90.8</v>
      </c>
      <c r="K11" s="313">
        <v>92.3</v>
      </c>
      <c r="L11" s="313">
        <v>93.2</v>
      </c>
      <c r="M11" s="313">
        <v>98.9</v>
      </c>
      <c r="N11" s="417">
        <v>305678</v>
      </c>
      <c r="O11" s="421">
        <v>83.5</v>
      </c>
      <c r="P11" s="421">
        <v>62.9</v>
      </c>
      <c r="Q11" s="421">
        <v>64.8</v>
      </c>
      <c r="R11" s="421">
        <v>63.4</v>
      </c>
      <c r="S11" s="421">
        <v>65.599999999999994</v>
      </c>
      <c r="T11" s="421">
        <v>95.1</v>
      </c>
      <c r="U11" s="421">
        <v>94</v>
      </c>
      <c r="V11" s="421">
        <v>94.1</v>
      </c>
      <c r="W11" s="421">
        <v>95.2</v>
      </c>
      <c r="X11" s="421">
        <v>95.7</v>
      </c>
      <c r="Y11" s="421">
        <v>99.6</v>
      </c>
      <c r="Z11" s="417">
        <v>627093</v>
      </c>
      <c r="AA11" s="421">
        <v>79.599999999999994</v>
      </c>
      <c r="AB11" s="421">
        <v>59</v>
      </c>
      <c r="AC11" s="421">
        <v>61.2</v>
      </c>
      <c r="AD11" s="421">
        <v>59.6</v>
      </c>
      <c r="AE11" s="421">
        <v>62.3</v>
      </c>
      <c r="AF11" s="421">
        <v>93.6</v>
      </c>
      <c r="AG11" s="421">
        <v>92.2</v>
      </c>
      <c r="AH11" s="421">
        <v>92.4</v>
      </c>
      <c r="AI11" s="421">
        <v>93.7</v>
      </c>
      <c r="AJ11" s="421">
        <v>94.4</v>
      </c>
      <c r="AK11" s="421">
        <v>99.3</v>
      </c>
    </row>
    <row r="12" spans="1:37" ht="12" x14ac:dyDescent="0.2">
      <c r="A12" s="304" t="s">
        <v>272</v>
      </c>
      <c r="B12" s="417">
        <v>318599</v>
      </c>
      <c r="C12" s="313">
        <v>78.400000000000006</v>
      </c>
      <c r="D12" s="313">
        <v>54.7</v>
      </c>
      <c r="E12" s="313">
        <v>57</v>
      </c>
      <c r="F12" s="314">
        <v>55.4</v>
      </c>
      <c r="G12" s="314">
        <v>58.2</v>
      </c>
      <c r="H12" s="314">
        <v>92.7</v>
      </c>
      <c r="I12" s="314">
        <v>90.9</v>
      </c>
      <c r="J12" s="314">
        <v>91.3</v>
      </c>
      <c r="K12" s="314">
        <v>92.3</v>
      </c>
      <c r="L12" s="314">
        <v>93.2</v>
      </c>
      <c r="M12" s="314">
        <v>99.3</v>
      </c>
      <c r="N12" s="417">
        <v>302018</v>
      </c>
      <c r="O12" s="421">
        <v>85.6</v>
      </c>
      <c r="P12" s="421">
        <v>64.400000000000006</v>
      </c>
      <c r="Q12" s="421">
        <v>65.900000000000006</v>
      </c>
      <c r="R12" s="422">
        <v>64.8</v>
      </c>
      <c r="S12" s="422">
        <v>66.599999999999994</v>
      </c>
      <c r="T12" s="422">
        <v>95.6</v>
      </c>
      <c r="U12" s="422">
        <v>94.2</v>
      </c>
      <c r="V12" s="422">
        <v>94.4</v>
      </c>
      <c r="W12" s="422">
        <v>95.1</v>
      </c>
      <c r="X12" s="422">
        <v>95.6</v>
      </c>
      <c r="Y12" s="422">
        <v>99.9</v>
      </c>
      <c r="Z12" s="417">
        <v>620617</v>
      </c>
      <c r="AA12" s="421">
        <v>81.900000000000006</v>
      </c>
      <c r="AB12" s="421">
        <v>59.4</v>
      </c>
      <c r="AC12" s="421">
        <v>61.4</v>
      </c>
      <c r="AD12" s="422">
        <v>60</v>
      </c>
      <c r="AE12" s="422">
        <v>62.3</v>
      </c>
      <c r="AF12" s="422">
        <v>94.1</v>
      </c>
      <c r="AG12" s="422">
        <v>92.5</v>
      </c>
      <c r="AH12" s="422">
        <v>92.8</v>
      </c>
      <c r="AI12" s="422">
        <v>93.6</v>
      </c>
      <c r="AJ12" s="422">
        <v>94.4</v>
      </c>
      <c r="AK12" s="422">
        <v>99.6</v>
      </c>
    </row>
    <row r="13" spans="1:37" ht="12" x14ac:dyDescent="0.2">
      <c r="A13" s="304" t="s">
        <v>144</v>
      </c>
      <c r="B13" s="176">
        <v>323885</v>
      </c>
      <c r="C13" s="510">
        <v>78.099999999999994</v>
      </c>
      <c r="D13" s="510">
        <v>53.9</v>
      </c>
      <c r="E13" s="510">
        <v>55</v>
      </c>
      <c r="F13" s="510">
        <v>54.8</v>
      </c>
      <c r="G13" s="510">
        <v>56.2</v>
      </c>
      <c r="H13" s="510">
        <v>92.9</v>
      </c>
      <c r="I13" s="510">
        <v>88.6</v>
      </c>
      <c r="J13" s="510">
        <v>88.8</v>
      </c>
      <c r="K13" s="510">
        <v>89.8</v>
      </c>
      <c r="L13" s="510">
        <v>90.4</v>
      </c>
      <c r="M13" s="510">
        <v>99.3</v>
      </c>
      <c r="N13" s="176">
        <v>308512</v>
      </c>
      <c r="O13" s="510">
        <v>85.7</v>
      </c>
      <c r="P13" s="510">
        <v>64.8</v>
      </c>
      <c r="Q13" s="510">
        <v>65.5</v>
      </c>
      <c r="R13" s="510">
        <v>65.400000000000006</v>
      </c>
      <c r="S13" s="510">
        <v>66.2</v>
      </c>
      <c r="T13" s="510">
        <v>95.9</v>
      </c>
      <c r="U13" s="510">
        <v>92.6</v>
      </c>
      <c r="V13" s="510">
        <v>92.8</v>
      </c>
      <c r="W13" s="510">
        <v>93.4</v>
      </c>
      <c r="X13" s="510">
        <v>93.8</v>
      </c>
      <c r="Y13" s="176">
        <v>100</v>
      </c>
      <c r="Z13" s="176">
        <v>632397</v>
      </c>
      <c r="AA13" s="510">
        <v>81.8</v>
      </c>
      <c r="AB13" s="510">
        <v>59.2</v>
      </c>
      <c r="AC13" s="510">
        <v>60.1</v>
      </c>
      <c r="AD13" s="510">
        <v>60</v>
      </c>
      <c r="AE13" s="510">
        <v>61.1</v>
      </c>
      <c r="AF13" s="510">
        <v>94.3</v>
      </c>
      <c r="AG13" s="510">
        <v>90.5</v>
      </c>
      <c r="AH13" s="510">
        <v>90.7</v>
      </c>
      <c r="AI13" s="510">
        <v>91.5</v>
      </c>
      <c r="AJ13" s="510">
        <v>92.1</v>
      </c>
      <c r="AK13" s="510">
        <v>99.7</v>
      </c>
    </row>
    <row r="14" spans="1:37" ht="13.5" x14ac:dyDescent="0.2">
      <c r="A14" s="304" t="s">
        <v>445</v>
      </c>
      <c r="B14" s="176">
        <v>317943</v>
      </c>
      <c r="C14" s="177">
        <v>70.5</v>
      </c>
      <c r="D14" s="177">
        <v>50.9</v>
      </c>
      <c r="E14" s="177">
        <v>51</v>
      </c>
      <c r="F14" s="177">
        <v>52.3</v>
      </c>
      <c r="G14" s="177">
        <v>52.6</v>
      </c>
      <c r="H14" s="177">
        <v>90.6</v>
      </c>
      <c r="I14" s="177">
        <v>84.7</v>
      </c>
      <c r="J14" s="177">
        <v>84.9</v>
      </c>
      <c r="K14" s="177">
        <v>85.7</v>
      </c>
      <c r="L14" s="177">
        <v>86.2</v>
      </c>
      <c r="M14" s="177">
        <v>99.2</v>
      </c>
      <c r="N14" s="176">
        <v>302223</v>
      </c>
      <c r="O14" s="423">
        <v>80.2</v>
      </c>
      <c r="P14" s="423">
        <v>61.3</v>
      </c>
      <c r="Q14" s="423">
        <v>61.5</v>
      </c>
      <c r="R14" s="423">
        <v>62.2</v>
      </c>
      <c r="S14" s="423">
        <v>62.4</v>
      </c>
      <c r="T14" s="423">
        <v>94.2</v>
      </c>
      <c r="U14" s="423">
        <v>88.5</v>
      </c>
      <c r="V14" s="423">
        <v>88.6</v>
      </c>
      <c r="W14" s="423">
        <v>89.1</v>
      </c>
      <c r="X14" s="423">
        <v>89.4</v>
      </c>
      <c r="Y14" s="423">
        <v>99.9</v>
      </c>
      <c r="Z14" s="176">
        <v>620166</v>
      </c>
      <c r="AA14" s="423">
        <v>75.2</v>
      </c>
      <c r="AB14" s="423">
        <v>56</v>
      </c>
      <c r="AC14" s="423">
        <v>56.1</v>
      </c>
      <c r="AD14" s="423">
        <v>57.2</v>
      </c>
      <c r="AE14" s="423">
        <v>57.4</v>
      </c>
      <c r="AF14" s="423">
        <v>92.4</v>
      </c>
      <c r="AG14" s="423">
        <v>86.6</v>
      </c>
      <c r="AH14" s="423">
        <v>86.7</v>
      </c>
      <c r="AI14" s="423">
        <v>87.4</v>
      </c>
      <c r="AJ14" s="423">
        <v>87.8</v>
      </c>
      <c r="AK14" s="423">
        <v>99.5</v>
      </c>
    </row>
    <row r="15" spans="1:37" ht="13.5" x14ac:dyDescent="0.2">
      <c r="A15" s="304" t="s">
        <v>521</v>
      </c>
      <c r="B15" s="176">
        <v>317943</v>
      </c>
      <c r="C15" s="510">
        <v>57.2</v>
      </c>
      <c r="D15" s="510">
        <v>47.3</v>
      </c>
      <c r="E15" s="510">
        <v>47.3</v>
      </c>
      <c r="F15" s="510">
        <v>50</v>
      </c>
      <c r="G15" s="510">
        <v>50</v>
      </c>
      <c r="H15" s="510">
        <v>87</v>
      </c>
      <c r="I15" s="510">
        <v>82.6</v>
      </c>
      <c r="J15" s="510">
        <v>82.6</v>
      </c>
      <c r="K15" s="510">
        <v>85</v>
      </c>
      <c r="L15" s="510">
        <v>85</v>
      </c>
      <c r="M15" s="510">
        <v>96.8</v>
      </c>
      <c r="N15" s="176">
        <v>302223</v>
      </c>
      <c r="O15" s="510">
        <v>69.599999999999994</v>
      </c>
      <c r="P15" s="510">
        <v>58.2</v>
      </c>
      <c r="Q15" s="510">
        <v>58.2</v>
      </c>
      <c r="R15" s="510">
        <v>59.8</v>
      </c>
      <c r="S15" s="510">
        <v>59.8</v>
      </c>
      <c r="T15" s="510">
        <v>91.9</v>
      </c>
      <c r="U15" s="510">
        <v>87.1</v>
      </c>
      <c r="V15" s="510">
        <v>87.1</v>
      </c>
      <c r="W15" s="510">
        <v>88.6</v>
      </c>
      <c r="X15" s="510">
        <v>88.6</v>
      </c>
      <c r="Y15" s="510">
        <v>98.5</v>
      </c>
      <c r="Z15" s="176">
        <v>620166</v>
      </c>
      <c r="AA15" s="510">
        <v>63.2</v>
      </c>
      <c r="AB15" s="510">
        <v>52.6</v>
      </c>
      <c r="AC15" s="510">
        <v>52.6</v>
      </c>
      <c r="AD15" s="510">
        <v>54.8</v>
      </c>
      <c r="AE15" s="510">
        <v>54.8</v>
      </c>
      <c r="AF15" s="510">
        <v>89.4</v>
      </c>
      <c r="AG15" s="510">
        <v>84.8</v>
      </c>
      <c r="AH15" s="510">
        <v>84.8</v>
      </c>
      <c r="AI15" s="510">
        <v>86.8</v>
      </c>
      <c r="AJ15" s="510">
        <v>86.8</v>
      </c>
      <c r="AK15" s="510">
        <v>97.6</v>
      </c>
    </row>
    <row r="16" spans="1:37" ht="12.75" x14ac:dyDescent="0.2">
      <c r="A16"/>
      <c r="B16"/>
      <c r="C16"/>
      <c r="D16"/>
      <c r="E16"/>
      <c r="F16"/>
      <c r="G16"/>
      <c r="H16"/>
      <c r="I16"/>
      <c r="J16"/>
      <c r="K16"/>
      <c r="L16"/>
      <c r="M16"/>
      <c r="Z16"/>
      <c r="AA16"/>
      <c r="AB16"/>
      <c r="AC16"/>
      <c r="AD16"/>
      <c r="AE16"/>
      <c r="AF16"/>
      <c r="AG16"/>
      <c r="AH16"/>
      <c r="AI16"/>
      <c r="AJ16"/>
      <c r="AK16"/>
    </row>
    <row r="17" spans="1:44" ht="12" x14ac:dyDescent="0.2">
      <c r="A17" s="273" t="s">
        <v>25</v>
      </c>
      <c r="B17" s="301"/>
      <c r="C17" s="301"/>
      <c r="D17" s="301"/>
      <c r="E17" s="301"/>
      <c r="F17" s="301"/>
      <c r="G17" s="301"/>
      <c r="H17" s="215"/>
      <c r="I17" s="215"/>
      <c r="J17" s="215"/>
      <c r="K17" s="302"/>
      <c r="L17" s="302"/>
      <c r="M17" s="302"/>
    </row>
    <row r="18" spans="1:44" ht="12" x14ac:dyDescent="0.2">
      <c r="A18" s="274" t="s">
        <v>26</v>
      </c>
      <c r="B18" s="301"/>
      <c r="C18" s="301"/>
      <c r="D18" s="301"/>
      <c r="E18" s="301"/>
      <c r="F18" s="301"/>
      <c r="G18" s="301"/>
      <c r="H18" s="215"/>
      <c r="I18" s="215"/>
      <c r="J18" s="215"/>
      <c r="K18" s="302"/>
      <c r="L18" s="302"/>
      <c r="M18" s="302"/>
    </row>
    <row r="19" spans="1:44" ht="12" x14ac:dyDescent="0.2">
      <c r="A19" s="273" t="s">
        <v>98</v>
      </c>
      <c r="B19" s="301"/>
      <c r="C19" s="301"/>
      <c r="D19" s="301"/>
      <c r="E19" s="301"/>
      <c r="F19" s="301"/>
      <c r="G19" s="301"/>
      <c r="H19" s="215"/>
      <c r="I19" s="215"/>
      <c r="J19" s="215"/>
      <c r="K19" s="302"/>
      <c r="L19" s="302"/>
      <c r="M19" s="302"/>
    </row>
    <row r="20" spans="1:44" ht="12" x14ac:dyDescent="0.2">
      <c r="A20" s="273"/>
      <c r="B20" s="301"/>
      <c r="C20" s="301"/>
      <c r="D20" s="301"/>
      <c r="E20" s="301"/>
      <c r="F20" s="301"/>
      <c r="G20" s="301"/>
      <c r="H20" s="215"/>
      <c r="I20" s="215"/>
      <c r="J20" s="215"/>
      <c r="K20" s="302"/>
      <c r="L20" s="302"/>
      <c r="M20" s="302"/>
    </row>
    <row r="22" spans="1:44" ht="12.75" x14ac:dyDescent="0.2">
      <c r="A22" s="158" t="s">
        <v>305</v>
      </c>
      <c r="B22">
        <f>VLOOKUP('Table 2'!A5,A23:B34,2,0)</f>
        <v>1</v>
      </c>
      <c r="C22"/>
      <c r="D22"/>
      <c r="E22"/>
      <c r="F22"/>
      <c r="G22"/>
      <c r="H22"/>
      <c r="I22" s="526" t="s">
        <v>362</v>
      </c>
      <c r="J22" s="525"/>
      <c r="K22" s="525"/>
      <c r="L22" s="525"/>
      <c r="M22" s="525"/>
      <c r="N22"/>
      <c r="O22"/>
      <c r="P22"/>
      <c r="Q22"/>
      <c r="R22"/>
      <c r="S22"/>
      <c r="T22"/>
      <c r="U22"/>
      <c r="V22"/>
      <c r="W22"/>
      <c r="X22"/>
      <c r="Y22"/>
      <c r="Z22"/>
      <c r="AA22"/>
      <c r="AB22"/>
      <c r="AC22"/>
      <c r="AD22"/>
      <c r="AE22"/>
      <c r="AF22"/>
      <c r="AG22"/>
      <c r="AH22"/>
      <c r="AI22"/>
      <c r="AJ22"/>
      <c r="AK22"/>
      <c r="AL22"/>
      <c r="AM22"/>
      <c r="AN22"/>
      <c r="AO22"/>
      <c r="AP22"/>
      <c r="AQ22"/>
      <c r="AR22"/>
    </row>
    <row r="23" spans="1:44" ht="12.75" x14ac:dyDescent="0.2">
      <c r="A23" s="305" t="s">
        <v>24</v>
      </c>
      <c r="B23" s="306">
        <v>1</v>
      </c>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row>
    <row r="24" spans="1:44" ht="12.75" x14ac:dyDescent="0.2">
      <c r="A24" s="305" t="s">
        <v>266</v>
      </c>
      <c r="B24" s="306">
        <f t="shared" ref="B24:B28" si="1">B23+1</f>
        <v>2</v>
      </c>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row>
    <row r="25" spans="1:44" ht="22.5" x14ac:dyDescent="0.2">
      <c r="A25" s="305" t="s">
        <v>306</v>
      </c>
      <c r="B25" s="306">
        <f t="shared" si="1"/>
        <v>3</v>
      </c>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row>
    <row r="26" spans="1:44" ht="22.5" x14ac:dyDescent="0.2">
      <c r="A26" s="305" t="s">
        <v>441</v>
      </c>
      <c r="B26" s="306">
        <f t="shared" si="1"/>
        <v>4</v>
      </c>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row>
    <row r="27" spans="1:44" ht="12.75" x14ac:dyDescent="0.2">
      <c r="A27" s="307" t="s">
        <v>307</v>
      </c>
      <c r="B27" s="306">
        <f t="shared" si="1"/>
        <v>5</v>
      </c>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row>
    <row r="28" spans="1:44" ht="12.75" x14ac:dyDescent="0.2">
      <c r="A28" s="305" t="s">
        <v>442</v>
      </c>
      <c r="B28" s="306">
        <f t="shared" si="1"/>
        <v>6</v>
      </c>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row>
    <row r="29" spans="1:44" ht="12.75" x14ac:dyDescent="0.2">
      <c r="A29" s="269" t="s">
        <v>269</v>
      </c>
      <c r="B29" s="306">
        <f>B28+1</f>
        <v>7</v>
      </c>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row>
    <row r="30" spans="1:44" ht="22.5" x14ac:dyDescent="0.2">
      <c r="A30" s="305" t="s">
        <v>308</v>
      </c>
      <c r="B30" s="306">
        <f t="shared" ref="B30:B34" si="2">B29+1</f>
        <v>8</v>
      </c>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row>
    <row r="31" spans="1:44" ht="22.5" x14ac:dyDescent="0.2">
      <c r="A31" s="305" t="s">
        <v>443</v>
      </c>
      <c r="B31" s="306">
        <f t="shared" si="2"/>
        <v>9</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row>
    <row r="32" spans="1:44" ht="12.75" x14ac:dyDescent="0.2">
      <c r="A32" s="307" t="s">
        <v>309</v>
      </c>
      <c r="B32" s="306">
        <f t="shared" si="2"/>
        <v>10</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row>
    <row r="33" spans="1:44" ht="12.75" x14ac:dyDescent="0.2">
      <c r="A33" s="305" t="s">
        <v>444</v>
      </c>
      <c r="B33" s="306">
        <f t="shared" si="2"/>
        <v>11</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row>
    <row r="34" spans="1:44" ht="12.75" x14ac:dyDescent="0.2">
      <c r="A34" s="308" t="s">
        <v>440</v>
      </c>
      <c r="B34" s="306">
        <f t="shared" si="2"/>
        <v>12</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row>
    <row r="35" spans="1:44" ht="12.75" x14ac:dyDescent="0.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row>
    <row r="36" spans="1:44" ht="12.75" x14ac:dyDescent="0.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row>
    <row r="37" spans="1:44" ht="12.75" x14ac:dyDescent="0.2">
      <c r="A37" s="269"/>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row>
    <row r="38" spans="1:44" ht="12.75" x14ac:dyDescent="0.2">
      <c r="A38" s="26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row>
    <row r="39" spans="1:44" ht="12.75" x14ac:dyDescent="0.2">
      <c r="A39" s="26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row>
    <row r="40" spans="1:44" ht="12.75" x14ac:dyDescent="0.2">
      <c r="A40" s="269"/>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row>
    <row r="41" spans="1:44" ht="12.75" x14ac:dyDescent="0.2">
      <c r="A41" s="270"/>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row>
    <row r="42" spans="1:44" ht="12.75" x14ac:dyDescent="0.2">
      <c r="A42" s="269"/>
      <c r="B42"/>
      <c r="H42" s="204"/>
      <c r="I42" s="204"/>
      <c r="J42" s="204"/>
      <c r="K42" s="204"/>
      <c r="L42" s="204"/>
      <c r="M42" s="204"/>
      <c r="AL42"/>
      <c r="AM42"/>
      <c r="AN42"/>
      <c r="AO42"/>
      <c r="AP42"/>
      <c r="AQ42"/>
      <c r="AR42"/>
    </row>
    <row r="43" spans="1:44" ht="12.75" x14ac:dyDescent="0.2">
      <c r="A43" s="269"/>
      <c r="B43"/>
      <c r="H43" s="204"/>
      <c r="I43" s="204"/>
      <c r="J43" s="204"/>
      <c r="K43" s="204"/>
      <c r="L43" s="204"/>
      <c r="M43" s="204"/>
      <c r="AL43"/>
      <c r="AM43"/>
      <c r="AN43"/>
      <c r="AO43"/>
      <c r="AP43"/>
      <c r="AQ43"/>
      <c r="AR43"/>
    </row>
    <row r="44" spans="1:44" ht="12.75" x14ac:dyDescent="0.2">
      <c r="A44" s="269"/>
      <c r="B44"/>
      <c r="H44" s="204"/>
      <c r="I44" s="204"/>
      <c r="J44" s="204"/>
      <c r="K44" s="204"/>
      <c r="L44" s="204"/>
      <c r="M44" s="204"/>
      <c r="AL44"/>
      <c r="AM44"/>
      <c r="AN44"/>
      <c r="AO44"/>
      <c r="AP44"/>
      <c r="AQ44"/>
      <c r="AR44"/>
    </row>
    <row r="45" spans="1:44" ht="12.75" x14ac:dyDescent="0.2">
      <c r="A45" s="269"/>
      <c r="B45"/>
      <c r="H45" s="204"/>
      <c r="I45" s="204"/>
      <c r="J45" s="204"/>
      <c r="K45" s="204"/>
      <c r="L45" s="204"/>
      <c r="M45" s="204"/>
      <c r="AL45"/>
      <c r="AM45"/>
      <c r="AN45"/>
      <c r="AO45"/>
      <c r="AP45"/>
      <c r="AQ45"/>
      <c r="AR45"/>
    </row>
    <row r="46" spans="1:44" ht="12.75" x14ac:dyDescent="0.2">
      <c r="A46" s="270"/>
      <c r="B46"/>
      <c r="H46" s="204"/>
      <c r="I46" s="204"/>
      <c r="J46" s="204"/>
      <c r="K46" s="204"/>
      <c r="L46" s="204"/>
      <c r="M46" s="204"/>
      <c r="AL46"/>
      <c r="AM46"/>
      <c r="AN46"/>
      <c r="AO46"/>
      <c r="AP46"/>
      <c r="AQ46"/>
      <c r="AR46"/>
    </row>
    <row r="47" spans="1:44" ht="12.75" x14ac:dyDescent="0.2">
      <c r="A47" s="269"/>
      <c r="B47"/>
      <c r="H47" s="204"/>
      <c r="I47" s="204"/>
      <c r="J47" s="204"/>
      <c r="K47" s="204"/>
      <c r="L47" s="204"/>
      <c r="M47" s="204"/>
      <c r="AL47"/>
      <c r="AM47"/>
      <c r="AN47"/>
      <c r="AO47"/>
      <c r="AP47"/>
      <c r="AQ47"/>
      <c r="AR47"/>
    </row>
    <row r="48" spans="1:44" ht="12.75" x14ac:dyDescent="0.2">
      <c r="A48" s="272"/>
      <c r="B48"/>
      <c r="H48" s="204"/>
      <c r="I48" s="204"/>
      <c r="J48" s="204"/>
      <c r="K48" s="204"/>
      <c r="L48" s="204"/>
      <c r="M48" s="204"/>
      <c r="AL48"/>
      <c r="AM48"/>
      <c r="AN48"/>
      <c r="AO48"/>
      <c r="AP48"/>
      <c r="AQ48"/>
      <c r="AR48"/>
    </row>
    <row r="49" spans="8:44" ht="12.75" x14ac:dyDescent="0.2">
      <c r="H49" s="204"/>
      <c r="I49" s="204"/>
      <c r="J49" s="204"/>
      <c r="K49" s="204"/>
      <c r="L49" s="204"/>
      <c r="M49" s="204"/>
      <c r="AL49"/>
      <c r="AM49"/>
      <c r="AN49"/>
      <c r="AO49"/>
      <c r="AP49"/>
      <c r="AQ49"/>
      <c r="AR49"/>
    </row>
    <row r="50" spans="8:44" ht="12.75" x14ac:dyDescent="0.2">
      <c r="H50" s="204"/>
      <c r="I50" s="204"/>
      <c r="J50" s="204"/>
      <c r="K50" s="204"/>
      <c r="L50" s="204"/>
      <c r="M50" s="204"/>
      <c r="AL50"/>
      <c r="AM50"/>
      <c r="AN50"/>
      <c r="AO50"/>
      <c r="AP50"/>
      <c r="AQ50"/>
      <c r="AR50"/>
    </row>
    <row r="51" spans="8:44" ht="12.75" x14ac:dyDescent="0.2">
      <c r="H51" s="204"/>
      <c r="I51" s="204"/>
      <c r="J51" s="204"/>
      <c r="K51" s="204"/>
      <c r="L51" s="204"/>
      <c r="M51" s="204"/>
      <c r="AL51"/>
      <c r="AM51"/>
      <c r="AN51"/>
      <c r="AO51"/>
      <c r="AP51"/>
      <c r="AQ51"/>
      <c r="AR51"/>
    </row>
    <row r="52" spans="8:44" ht="12.75" x14ac:dyDescent="0.2">
      <c r="H52" s="204"/>
      <c r="I52" s="204"/>
      <c r="J52" s="204"/>
      <c r="K52" s="204"/>
      <c r="L52" s="204"/>
      <c r="M52" s="204"/>
      <c r="AL52"/>
      <c r="AM52"/>
      <c r="AN52"/>
      <c r="AO52"/>
      <c r="AP52"/>
      <c r="AQ52"/>
      <c r="AR52"/>
    </row>
    <row r="53" spans="8:44" ht="12.75" x14ac:dyDescent="0.2">
      <c r="H53" s="204"/>
      <c r="I53" s="204"/>
      <c r="J53" s="204"/>
      <c r="K53" s="204"/>
      <c r="L53" s="204"/>
      <c r="M53" s="204"/>
      <c r="AL53"/>
      <c r="AM53"/>
      <c r="AN53"/>
      <c r="AO53"/>
      <c r="AP53"/>
      <c r="AQ53"/>
      <c r="AR53"/>
    </row>
    <row r="54" spans="8:44" ht="12.75" x14ac:dyDescent="0.2">
      <c r="H54" s="204"/>
      <c r="I54" s="204"/>
      <c r="J54" s="204"/>
      <c r="K54" s="204"/>
      <c r="L54" s="204"/>
      <c r="M54" s="204"/>
      <c r="AL54"/>
      <c r="AM54"/>
      <c r="AN54"/>
      <c r="AO54"/>
      <c r="AP54"/>
      <c r="AQ54"/>
      <c r="AR54"/>
    </row>
    <row r="55" spans="8:44" x14ac:dyDescent="0.2">
      <c r="H55" s="204"/>
      <c r="I55" s="204"/>
      <c r="J55" s="204"/>
      <c r="K55" s="204"/>
      <c r="L55" s="204"/>
      <c r="M55" s="204"/>
    </row>
  </sheetData>
  <pageMargins left="0.74803149606299213" right="0.74803149606299213" top="0.98425196850393704" bottom="0.98425196850393704" header="0.51181102362204722" footer="0.51181102362204722"/>
  <pageSetup paperSize="9" orientation="landscape"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16" workbookViewId="0">
      <selection activeCell="K33" sqref="K33"/>
    </sheetView>
  </sheetViews>
  <sheetFormatPr defaultRowHeight="12.75" x14ac:dyDescent="0.2"/>
  <cols>
    <col min="1" max="1" width="26.140625" customWidth="1"/>
  </cols>
  <sheetData>
    <row r="1" spans="1:8" x14ac:dyDescent="0.2">
      <c r="A1" s="231"/>
      <c r="B1" s="681" t="s">
        <v>89</v>
      </c>
      <c r="C1" s="572"/>
      <c r="D1" s="683" t="s">
        <v>1</v>
      </c>
      <c r="E1" s="683"/>
      <c r="F1" s="683"/>
      <c r="G1" s="683"/>
      <c r="H1" s="683"/>
    </row>
    <row r="2" spans="1:8" ht="78.75" x14ac:dyDescent="0.2">
      <c r="A2" s="343"/>
      <c r="B2" s="682"/>
      <c r="C2" s="573"/>
      <c r="D2" s="574" t="s">
        <v>2</v>
      </c>
      <c r="E2" s="574" t="s">
        <v>313</v>
      </c>
      <c r="F2" s="574" t="s">
        <v>3</v>
      </c>
      <c r="G2" s="574" t="s">
        <v>314</v>
      </c>
      <c r="H2" s="574" t="s">
        <v>90</v>
      </c>
    </row>
    <row r="3" spans="1:8" x14ac:dyDescent="0.2">
      <c r="A3" s="5"/>
      <c r="B3" s="6"/>
      <c r="C3" s="6"/>
      <c r="D3" s="6"/>
      <c r="E3" s="6"/>
      <c r="F3" s="6"/>
      <c r="G3" s="6"/>
      <c r="H3" s="6"/>
    </row>
    <row r="4" spans="1:8" x14ac:dyDescent="0.2">
      <c r="A4" s="98" t="s">
        <v>4</v>
      </c>
      <c r="B4" s="7"/>
      <c r="C4" s="7"/>
      <c r="D4" s="6"/>
      <c r="E4" s="6"/>
      <c r="F4" s="6"/>
      <c r="G4" s="6"/>
      <c r="H4" s="6"/>
    </row>
    <row r="5" spans="1:8" x14ac:dyDescent="0.2">
      <c r="A5" s="149" t="s">
        <v>5</v>
      </c>
      <c r="B5" s="8">
        <f>'Table 1a'!B9</f>
        <v>594035</v>
      </c>
      <c r="C5" s="8"/>
      <c r="D5" s="11">
        <f>'Table 1a'!D9</f>
        <v>44.5</v>
      </c>
      <c r="E5" s="11">
        <f>'Table 1a'!E9</f>
        <v>35.200000000000003</v>
      </c>
      <c r="F5" s="11">
        <f>'Table 1a'!F9</f>
        <v>86.1</v>
      </c>
      <c r="G5" s="11">
        <f>'Table 1a'!G9</f>
        <v>83.4</v>
      </c>
      <c r="H5" s="11">
        <f>'Table 1a'!H9</f>
        <v>92.2</v>
      </c>
    </row>
    <row r="6" spans="1:8" x14ac:dyDescent="0.2">
      <c r="A6" s="149" t="s">
        <v>364</v>
      </c>
      <c r="B6" s="8">
        <f>'Table 1a'!B10</f>
        <v>586766</v>
      </c>
      <c r="C6" s="8"/>
      <c r="D6" s="11">
        <f>'Table 1a'!D10</f>
        <v>45.1</v>
      </c>
      <c r="E6" s="11">
        <f>'Table 1a'!E10</f>
        <v>35.6</v>
      </c>
      <c r="F6" s="11">
        <f>'Table 1a'!F10</f>
        <v>86.4</v>
      </c>
      <c r="G6" s="11">
        <f>'Table 1a'!G10</f>
        <v>83.9</v>
      </c>
      <c r="H6" s="11">
        <f>'Table 1a'!H10</f>
        <v>92.3</v>
      </c>
    </row>
    <row r="7" spans="1:8" x14ac:dyDescent="0.2">
      <c r="A7" s="149" t="s">
        <v>6</v>
      </c>
      <c r="B7" s="8">
        <f>'Table 1a'!B11</f>
        <v>575210</v>
      </c>
      <c r="C7" s="8"/>
      <c r="D7" s="11">
        <f>'Table 1a'!D11</f>
        <v>46.3</v>
      </c>
      <c r="E7" s="11">
        <f>'Table 1a'!E11</f>
        <v>37</v>
      </c>
      <c r="F7" s="11">
        <f>'Table 1a'!F11</f>
        <v>87.5</v>
      </c>
      <c r="G7" s="11">
        <f>'Table 1a'!G11</f>
        <v>83.8</v>
      </c>
      <c r="H7" s="11">
        <f>'Table 1a'!H11</f>
        <v>93.4</v>
      </c>
    </row>
    <row r="8" spans="1:8" x14ac:dyDescent="0.2">
      <c r="A8" s="149" t="s">
        <v>7</v>
      </c>
      <c r="B8" s="8">
        <f>'Table 1a'!B12</f>
        <v>580972</v>
      </c>
      <c r="C8" s="8"/>
      <c r="D8" s="11">
        <f>'Table 1a'!D12</f>
        <v>47.9</v>
      </c>
      <c r="E8" s="11">
        <f>'Table 1a'!E12</f>
        <v>38.6</v>
      </c>
      <c r="F8" s="11">
        <f>'Table 1a'!F12</f>
        <v>88.5</v>
      </c>
      <c r="G8" s="11">
        <f>'Table 1a'!G12</f>
        <v>85.8</v>
      </c>
      <c r="H8" s="11">
        <f>'Table 1a'!H12</f>
        <v>94</v>
      </c>
    </row>
    <row r="9" spans="1:8" x14ac:dyDescent="0.2">
      <c r="A9" s="150" t="s">
        <v>8</v>
      </c>
      <c r="B9" s="8">
        <f>'Table 1a'!B13</f>
        <v>580393</v>
      </c>
      <c r="C9" s="8"/>
      <c r="D9" s="11">
        <f>'Table 1a'!D13</f>
        <v>49.2</v>
      </c>
      <c r="E9" s="11">
        <f>'Table 1a'!E13</f>
        <v>40</v>
      </c>
      <c r="F9" s="11">
        <f>'Table 1a'!F13</f>
        <v>88.9</v>
      </c>
      <c r="G9" s="11">
        <f>'Table 1a'!G13</f>
        <v>86.8</v>
      </c>
      <c r="H9" s="11">
        <f>'Table 1a'!H13</f>
        <v>94.4</v>
      </c>
    </row>
    <row r="10" spans="1:8" x14ac:dyDescent="0.2">
      <c r="A10" s="150" t="s">
        <v>9</v>
      </c>
      <c r="B10" s="8">
        <f>'Table 1a'!B14</f>
        <v>603318</v>
      </c>
      <c r="C10" s="8"/>
      <c r="D10" s="11">
        <f>'Table 1a'!D14</f>
        <v>50</v>
      </c>
      <c r="E10" s="11">
        <f>'Table 1a'!E14</f>
        <v>40.700000000000003</v>
      </c>
      <c r="F10" s="11">
        <f>'Table 1a'!F14</f>
        <v>88.9</v>
      </c>
      <c r="G10" s="11">
        <f>'Table 1a'!G14</f>
        <v>86.9</v>
      </c>
      <c r="H10" s="11">
        <f>'Table 1a'!H14</f>
        <v>94.5</v>
      </c>
    </row>
    <row r="11" spans="1:8" x14ac:dyDescent="0.2">
      <c r="A11" s="150" t="s">
        <v>10</v>
      </c>
      <c r="B11" s="8">
        <f>'Table 1a'!B15</f>
        <v>606554</v>
      </c>
      <c r="C11" s="8"/>
      <c r="D11" s="11">
        <f>'Table 1a'!D15</f>
        <v>51.6</v>
      </c>
      <c r="E11" s="11">
        <f>'Table 1a'!E15</f>
        <v>42.1</v>
      </c>
      <c r="F11" s="11">
        <f>'Table 1a'!F15</f>
        <v>88.9</v>
      </c>
      <c r="G11" s="11">
        <f>'Table 1a'!G15</f>
        <v>87.1</v>
      </c>
      <c r="H11" s="11">
        <f>'Table 1a'!H15</f>
        <v>94.6</v>
      </c>
    </row>
    <row r="12" spans="1:8" x14ac:dyDescent="0.2">
      <c r="A12" s="150" t="s">
        <v>11</v>
      </c>
      <c r="B12" s="8">
        <f>'Table 1a'!B16</f>
        <v>622122</v>
      </c>
      <c r="C12" s="8"/>
      <c r="D12" s="11">
        <f>'Table 1a'!D16</f>
        <v>52.9</v>
      </c>
      <c r="E12" s="11">
        <f>'Table 1a'!E16</f>
        <v>41.9</v>
      </c>
      <c r="F12" s="11">
        <f>'Table 1a'!F16</f>
        <v>88.8</v>
      </c>
      <c r="G12" s="11">
        <f>'Table 1a'!G16</f>
        <v>86.6</v>
      </c>
      <c r="H12" s="11">
        <f>'Table 1a'!H16</f>
        <v>94.8</v>
      </c>
    </row>
    <row r="13" spans="1:8" x14ac:dyDescent="0.2">
      <c r="A13" s="150" t="s">
        <v>365</v>
      </c>
      <c r="B13" s="8">
        <f>'Table 1a'!B17</f>
        <v>643560</v>
      </c>
      <c r="C13" s="8"/>
      <c r="D13" s="11">
        <f>'Table 1a'!D17</f>
        <v>53.7</v>
      </c>
      <c r="E13" s="11">
        <f>'Table 1a'!E17</f>
        <v>42.6</v>
      </c>
      <c r="F13" s="11">
        <f>'Table 1a'!F17</f>
        <v>88.8</v>
      </c>
      <c r="G13" s="11">
        <f>'Table 1a'!G17</f>
        <v>86.7</v>
      </c>
      <c r="H13" s="11">
        <f>'Table 1a'!H17</f>
        <v>95.9</v>
      </c>
    </row>
    <row r="14" spans="1:8" x14ac:dyDescent="0.2">
      <c r="A14" s="154" t="s">
        <v>12</v>
      </c>
      <c r="B14" s="8">
        <f>'Table 1a'!B18</f>
        <v>636771</v>
      </c>
      <c r="C14" s="8"/>
      <c r="D14" s="11">
        <f>'Table 1a'!D18</f>
        <v>56.3</v>
      </c>
      <c r="E14" s="11">
        <f>'Table 1a'!E18</f>
        <v>44.3</v>
      </c>
      <c r="F14" s="11">
        <f>'Table 1a'!F18</f>
        <v>89</v>
      </c>
      <c r="G14" s="11">
        <f>'Table 1a'!G18</f>
        <v>86.9</v>
      </c>
      <c r="H14" s="11">
        <f>'Table 1a'!H18</f>
        <v>96.4</v>
      </c>
    </row>
    <row r="15" spans="1:8" x14ac:dyDescent="0.2">
      <c r="A15" s="154" t="s">
        <v>13</v>
      </c>
      <c r="B15" s="8">
        <f>'Table 1a'!B19</f>
        <v>648942</v>
      </c>
      <c r="C15" s="8"/>
      <c r="D15" s="11">
        <f>'Table 1a'!D19</f>
        <v>58.5</v>
      </c>
      <c r="E15" s="11">
        <f>'Table 1a'!E19</f>
        <v>45.3</v>
      </c>
      <c r="F15" s="11">
        <f>'Table 1a'!F19</f>
        <v>89.4</v>
      </c>
      <c r="G15" s="11">
        <f>'Table 1a'!G19</f>
        <v>86.8</v>
      </c>
      <c r="H15" s="11">
        <f>'Table 1a'!H19</f>
        <v>96.7</v>
      </c>
    </row>
    <row r="16" spans="1:8" x14ac:dyDescent="0.2">
      <c r="A16" s="154" t="s">
        <v>14</v>
      </c>
      <c r="B16" s="8">
        <f>'Table 1a'!B20</f>
        <v>656396</v>
      </c>
      <c r="C16" s="8"/>
      <c r="D16" s="11">
        <f>'Table 1a'!D20</f>
        <v>60.9</v>
      </c>
      <c r="E16" s="11">
        <f>'Table 1a'!E20</f>
        <v>46</v>
      </c>
      <c r="F16" s="11">
        <f>'Table 1a'!F20</f>
        <v>90</v>
      </c>
      <c r="G16" s="11">
        <f>'Table 1a'!G20</f>
        <v>86.4</v>
      </c>
      <c r="H16" s="11">
        <f>'Table 1a'!H20</f>
        <v>97.3</v>
      </c>
    </row>
    <row r="17" spans="1:8" x14ac:dyDescent="0.2">
      <c r="A17" s="154" t="s">
        <v>15</v>
      </c>
      <c r="B17" s="8">
        <f>'Table 1a'!B21</f>
        <v>653808</v>
      </c>
      <c r="C17" s="8"/>
      <c r="D17" s="11">
        <f>'Table 1a'!D21</f>
        <v>64.8</v>
      </c>
      <c r="E17" s="11">
        <f>'Table 1a'!E21</f>
        <v>47.3</v>
      </c>
      <c r="F17" s="11">
        <f>'Table 1a'!F21</f>
        <v>90.8</v>
      </c>
      <c r="G17" s="11">
        <f>'Table 1a'!G21</f>
        <v>86.7</v>
      </c>
      <c r="H17" s="11">
        <f>'Table 1a'!H21</f>
        <v>98</v>
      </c>
    </row>
    <row r="18" spans="1:8" x14ac:dyDescent="0.2">
      <c r="A18" s="22"/>
      <c r="B18" s="12"/>
      <c r="C18" s="15"/>
      <c r="D18" s="10"/>
      <c r="E18" s="11"/>
      <c r="F18" s="10"/>
      <c r="G18" s="10"/>
      <c r="H18" s="10"/>
    </row>
    <row r="19" spans="1:8" x14ac:dyDescent="0.2">
      <c r="A19" s="686" t="s">
        <v>132</v>
      </c>
      <c r="B19" s="687"/>
      <c r="C19" s="18"/>
      <c r="D19" s="21"/>
      <c r="E19" s="21"/>
      <c r="F19" s="21"/>
      <c r="G19" s="21"/>
      <c r="H19" s="21"/>
    </row>
    <row r="20" spans="1:8" x14ac:dyDescent="0.2">
      <c r="A20" s="14" t="s">
        <v>12</v>
      </c>
      <c r="B20" s="8">
        <f>'Table 1a'!B24</f>
        <v>636119</v>
      </c>
      <c r="C20" s="8"/>
      <c r="D20" s="11">
        <f>'Table 1a'!D24</f>
        <v>56.8</v>
      </c>
      <c r="E20" s="11">
        <f>'Table 1a'!E24</f>
        <v>44.7</v>
      </c>
      <c r="F20" s="11">
        <f>'Table 1a'!F24</f>
        <v>89.9</v>
      </c>
      <c r="G20" s="11">
        <f>'Table 1a'!G24</f>
        <v>87.6</v>
      </c>
      <c r="H20" s="11">
        <f>'Table 1a'!H24</f>
        <v>97</v>
      </c>
    </row>
    <row r="21" spans="1:8" x14ac:dyDescent="0.2">
      <c r="A21" s="14" t="s">
        <v>13</v>
      </c>
      <c r="B21" s="8">
        <f>'Table 1a'!B25</f>
        <v>648833</v>
      </c>
      <c r="C21" s="8"/>
      <c r="D21" s="11">
        <f>'Table 1a'!D25</f>
        <v>59</v>
      </c>
      <c r="E21" s="11">
        <f>'Table 1a'!E25</f>
        <v>45.6</v>
      </c>
      <c r="F21" s="11">
        <f>'Table 1a'!F25</f>
        <v>90.1</v>
      </c>
      <c r="G21" s="11">
        <f>'Table 1a'!G25</f>
        <v>87.4</v>
      </c>
      <c r="H21" s="11">
        <f>'Table 1a'!H25</f>
        <v>97.3</v>
      </c>
    </row>
    <row r="22" spans="1:8" x14ac:dyDescent="0.2">
      <c r="A22" s="14" t="s">
        <v>14</v>
      </c>
      <c r="B22" s="8">
        <f>'Table 1a'!B26</f>
        <v>655146</v>
      </c>
      <c r="C22" s="8"/>
      <c r="D22" s="11">
        <f>'Table 1a'!D26</f>
        <v>61.4</v>
      </c>
      <c r="E22" s="11">
        <f>'Table 1a'!E26</f>
        <v>46.3</v>
      </c>
      <c r="F22" s="11">
        <f>'Table 1a'!F26</f>
        <v>90.9</v>
      </c>
      <c r="G22" s="11">
        <f>'Table 1a'!G26</f>
        <v>87.1</v>
      </c>
      <c r="H22" s="11">
        <f>'Table 1a'!H26</f>
        <v>98</v>
      </c>
    </row>
    <row r="23" spans="1:8" x14ac:dyDescent="0.2">
      <c r="A23" s="14" t="s">
        <v>15</v>
      </c>
      <c r="B23" s="8">
        <f>'Table 1a'!B27</f>
        <v>653083</v>
      </c>
      <c r="C23" s="8"/>
      <c r="D23" s="11">
        <f>'Table 1a'!D27</f>
        <v>65.3</v>
      </c>
      <c r="E23" s="11">
        <f>'Table 1a'!E27</f>
        <v>47.6</v>
      </c>
      <c r="F23" s="11">
        <f>'Table 1a'!F27</f>
        <v>91.6</v>
      </c>
      <c r="G23" s="11">
        <f>'Table 1a'!G27</f>
        <v>87.4</v>
      </c>
      <c r="H23" s="11">
        <f>'Table 1a'!H27</f>
        <v>98.6</v>
      </c>
    </row>
    <row r="24" spans="1:8" x14ac:dyDescent="0.2">
      <c r="A24" s="14" t="s">
        <v>16</v>
      </c>
      <c r="B24" s="8">
        <f>'Table 1a'!B28</f>
        <v>634496</v>
      </c>
      <c r="C24" s="8"/>
      <c r="D24" s="11">
        <f>'Table 1a'!D28</f>
        <v>70</v>
      </c>
      <c r="E24" s="11">
        <f>'Table 1a'!E28</f>
        <v>49.8</v>
      </c>
      <c r="F24" s="11">
        <f>'Table 1a'!F28</f>
        <v>92.3</v>
      </c>
      <c r="G24" s="11">
        <f>'Table 1a'!G28</f>
        <v>88.3</v>
      </c>
      <c r="H24" s="11">
        <f>'Table 1a'!H28</f>
        <v>98.9</v>
      </c>
    </row>
    <row r="25" spans="1:8" x14ac:dyDescent="0.2">
      <c r="A25" s="23" t="s">
        <v>19</v>
      </c>
      <c r="B25" s="576">
        <f>'Table 1a'!B29</f>
        <v>639263</v>
      </c>
      <c r="C25" s="576"/>
      <c r="D25" s="577">
        <f>'Table 1a'!D29</f>
        <v>75.3</v>
      </c>
      <c r="E25" s="577">
        <f>'Table 1a'!E29</f>
        <v>53.4</v>
      </c>
      <c r="F25" s="577">
        <f>'Table 1a'!F29</f>
        <v>92.8</v>
      </c>
      <c r="G25" s="577">
        <f>'Table 1a'!G29</f>
        <v>88.7</v>
      </c>
      <c r="H25" s="577">
        <f>'Table 1a'!H29</f>
        <v>99</v>
      </c>
    </row>
    <row r="26" spans="1:8" x14ac:dyDescent="0.2">
      <c r="A26" s="154" t="s">
        <v>369</v>
      </c>
      <c r="B26" s="8">
        <f>'Table 1a'!B30</f>
        <v>639263</v>
      </c>
      <c r="C26" s="8"/>
      <c r="D26" s="11">
        <f>'Table 1a'!D30</f>
        <v>75.400000000000006</v>
      </c>
      <c r="E26" s="11">
        <f>'Table 1a'!E30</f>
        <v>53.5</v>
      </c>
      <c r="F26" s="11">
        <f>'Table 1a'!F30</f>
        <v>92.9</v>
      </c>
      <c r="G26" s="11">
        <f>'Table 1a'!G30</f>
        <v>88.8</v>
      </c>
      <c r="H26" s="11">
        <f>'Table 1a'!H30</f>
        <v>99.1</v>
      </c>
    </row>
    <row r="27" spans="1:8" x14ac:dyDescent="0.2">
      <c r="A27" s="14" t="s">
        <v>18</v>
      </c>
      <c r="B27" s="8">
        <f>'Table 1a'!B31</f>
        <v>627093</v>
      </c>
      <c r="C27" s="8"/>
      <c r="D27" s="11">
        <f>'Table 1a'!D31</f>
        <v>79.599999999999994</v>
      </c>
      <c r="E27" s="11">
        <f>'Table 1a'!E31</f>
        <v>59</v>
      </c>
      <c r="F27" s="11">
        <f>'Table 1a'!F31</f>
        <v>93.6</v>
      </c>
      <c r="G27" s="11">
        <f>'Table 1a'!G31</f>
        <v>92.2</v>
      </c>
      <c r="H27" s="11">
        <f>'Table 1a'!H31</f>
        <v>99.3</v>
      </c>
    </row>
    <row r="28" spans="1:8" x14ac:dyDescent="0.2">
      <c r="A28" s="14" t="s">
        <v>272</v>
      </c>
      <c r="B28" s="8">
        <f>'Table 1a'!B32</f>
        <v>620617</v>
      </c>
      <c r="C28" s="8"/>
      <c r="D28" s="11">
        <f>'Table 1a'!D32</f>
        <v>81.900000000000006</v>
      </c>
      <c r="E28" s="11">
        <f>'Table 1a'!E32</f>
        <v>59.4</v>
      </c>
      <c r="F28" s="11">
        <f>'Table 1a'!F32</f>
        <v>94.1</v>
      </c>
      <c r="G28" s="11">
        <f>'Table 1a'!G32</f>
        <v>92.5</v>
      </c>
      <c r="H28" s="11">
        <f>'Table 1a'!H32</f>
        <v>99.6</v>
      </c>
    </row>
    <row r="29" spans="1:8" x14ac:dyDescent="0.2">
      <c r="A29" s="14" t="s">
        <v>144</v>
      </c>
      <c r="B29" s="8">
        <f>'Table 1a'!B33</f>
        <v>632397</v>
      </c>
      <c r="C29" s="8"/>
      <c r="D29" s="11">
        <f>'Table 1a'!D33</f>
        <v>81.8</v>
      </c>
      <c r="E29" s="11">
        <f>'Table 1a'!E33</f>
        <v>59.2</v>
      </c>
      <c r="F29" s="11">
        <f>'Table 1a'!F33</f>
        <v>94.3</v>
      </c>
      <c r="G29" s="11">
        <f>'Table 1a'!G33</f>
        <v>90.5</v>
      </c>
      <c r="H29" s="11">
        <f>'Table 1a'!H33</f>
        <v>99.7</v>
      </c>
    </row>
    <row r="30" spans="1:8" x14ac:dyDescent="0.2">
      <c r="A30" s="154" t="s">
        <v>370</v>
      </c>
      <c r="B30" s="576">
        <f>'Table 1a'!B34</f>
        <v>620166</v>
      </c>
      <c r="C30" s="576"/>
      <c r="D30" s="577">
        <f>'Table 1a'!D34</f>
        <v>75.2</v>
      </c>
      <c r="E30" s="577">
        <f>'Table 1a'!E34</f>
        <v>56</v>
      </c>
      <c r="F30" s="577">
        <f>'Table 1a'!F34</f>
        <v>92.4</v>
      </c>
      <c r="G30" s="577">
        <f>'Table 1a'!G34</f>
        <v>86.6</v>
      </c>
      <c r="H30" s="577">
        <f>'Table 1a'!H34</f>
        <v>99.5</v>
      </c>
    </row>
    <row r="31" spans="1:8" x14ac:dyDescent="0.2">
      <c r="A31" s="443" t="s">
        <v>371</v>
      </c>
      <c r="B31" s="8">
        <f>'Table 1a'!B35</f>
        <v>620166</v>
      </c>
      <c r="C31" s="8"/>
      <c r="D31" s="11">
        <f>'Table 1a'!D35</f>
        <v>63.2</v>
      </c>
      <c r="E31" s="11">
        <f>'Table 1a'!E35</f>
        <v>52.6</v>
      </c>
      <c r="F31" s="11">
        <f>'Table 1a'!F35</f>
        <v>89.4</v>
      </c>
      <c r="G31" s="11">
        <f>'Table 1a'!G35</f>
        <v>84.8</v>
      </c>
      <c r="H31" s="11">
        <f>'Table 1a'!H35</f>
        <v>97.6</v>
      </c>
    </row>
    <row r="32" spans="1:8" x14ac:dyDescent="0.2">
      <c r="A32" s="5"/>
      <c r="B32" s="16"/>
      <c r="C32" s="16"/>
      <c r="D32" s="16"/>
      <c r="E32" s="16"/>
      <c r="F32" s="16"/>
      <c r="G32" s="16"/>
      <c r="H32" s="16"/>
    </row>
    <row r="33" spans="1:8" x14ac:dyDescent="0.2">
      <c r="A33" s="677" t="s">
        <v>133</v>
      </c>
      <c r="B33" s="677"/>
      <c r="C33" s="677"/>
      <c r="D33" s="677"/>
      <c r="E33" s="21"/>
      <c r="F33" s="21"/>
      <c r="G33" s="21"/>
      <c r="H33" s="21"/>
    </row>
    <row r="34" spans="1:8" x14ac:dyDescent="0.2">
      <c r="A34" s="14" t="s">
        <v>12</v>
      </c>
      <c r="B34" s="8">
        <f>'Table 1a'!B38</f>
        <v>584170</v>
      </c>
      <c r="C34" s="8"/>
      <c r="D34" s="11">
        <f>'Table 1a'!D38</f>
        <v>54.9</v>
      </c>
      <c r="E34" s="11">
        <f>'Table 1a'!E38</f>
        <v>42.5</v>
      </c>
      <c r="F34" s="11">
        <f>'Table 1a'!F38</f>
        <v>90.3</v>
      </c>
      <c r="G34" s="11">
        <f>'Table 1a'!G38</f>
        <v>88.5</v>
      </c>
      <c r="H34" s="11">
        <f>'Table 1a'!H38</f>
        <v>97.3</v>
      </c>
    </row>
    <row r="35" spans="1:8" x14ac:dyDescent="0.2">
      <c r="A35" s="14" t="s">
        <v>13</v>
      </c>
      <c r="B35" s="8">
        <f>'Table 1a'!B39</f>
        <v>594134</v>
      </c>
      <c r="C35" s="8"/>
      <c r="D35" s="11">
        <f>'Table 1a'!D39</f>
        <v>57.3</v>
      </c>
      <c r="E35" s="11">
        <f>'Table 1a'!E39</f>
        <v>44</v>
      </c>
      <c r="F35" s="11">
        <f>'Table 1a'!F39</f>
        <v>90.8</v>
      </c>
      <c r="G35" s="11">
        <f>'Table 1a'!G39</f>
        <v>88.8</v>
      </c>
      <c r="H35" s="11">
        <f>'Table 1a'!H39</f>
        <v>97.8</v>
      </c>
    </row>
    <row r="36" spans="1:8" x14ac:dyDescent="0.2">
      <c r="A36" s="14" t="s">
        <v>14</v>
      </c>
      <c r="B36" s="8">
        <f>'Table 1a'!B40</f>
        <v>600664</v>
      </c>
      <c r="C36" s="8"/>
      <c r="D36" s="11">
        <f>'Table 1a'!D40</f>
        <v>59.9</v>
      </c>
      <c r="E36" s="11">
        <f>'Table 1a'!E40</f>
        <v>45.8</v>
      </c>
      <c r="F36" s="11">
        <f>'Table 1a'!F40</f>
        <v>91.5</v>
      </c>
      <c r="G36" s="11">
        <f>'Table 1a'!G40</f>
        <v>89.6</v>
      </c>
      <c r="H36" s="11">
        <f>'Table 1a'!H40</f>
        <v>98.4</v>
      </c>
    </row>
    <row r="37" spans="1:8" x14ac:dyDescent="0.2">
      <c r="A37" s="14" t="s">
        <v>15</v>
      </c>
      <c r="B37" s="8">
        <f>'Table 1a'!B41</f>
        <v>598102</v>
      </c>
      <c r="C37" s="8"/>
      <c r="D37" s="11">
        <f>'Table 1a'!D41</f>
        <v>64.400000000000006</v>
      </c>
      <c r="E37" s="11">
        <f>'Table 1a'!E41</f>
        <v>48.2</v>
      </c>
      <c r="F37" s="11">
        <f>'Table 1a'!F41</f>
        <v>92.4</v>
      </c>
      <c r="G37" s="11">
        <f>'Table 1a'!G41</f>
        <v>90.9</v>
      </c>
      <c r="H37" s="11">
        <f>'Table 1a'!H41</f>
        <v>98.3</v>
      </c>
    </row>
    <row r="38" spans="1:8" x14ac:dyDescent="0.2">
      <c r="A38" s="14" t="s">
        <v>16</v>
      </c>
      <c r="B38" s="8">
        <f>'Table 1a'!B42</f>
        <v>578841</v>
      </c>
      <c r="C38" s="8"/>
      <c r="D38" s="11">
        <f>'Table 1a'!D42</f>
        <v>69.8</v>
      </c>
      <c r="E38" s="11">
        <f>'Table 1a'!E42</f>
        <v>50.7</v>
      </c>
      <c r="F38" s="11">
        <f>'Table 1a'!F42</f>
        <v>93.5</v>
      </c>
      <c r="G38" s="11">
        <f>'Table 1a'!G42</f>
        <v>92</v>
      </c>
      <c r="H38" s="11">
        <f>'Table 1a'!H42</f>
        <v>98.7</v>
      </c>
    </row>
    <row r="39" spans="1:8" x14ac:dyDescent="0.2">
      <c r="A39" s="23" t="s">
        <v>19</v>
      </c>
      <c r="B39" s="578">
        <f>'Table 1a'!B43</f>
        <v>578060</v>
      </c>
      <c r="C39" s="578"/>
      <c r="D39" s="579">
        <f>'Table 1a'!D43</f>
        <v>76.099999999999994</v>
      </c>
      <c r="E39" s="579">
        <f>'Table 1a'!E43</f>
        <v>55.1</v>
      </c>
      <c r="F39" s="579">
        <f>'Table 1a'!F43</f>
        <v>94.7</v>
      </c>
      <c r="G39" s="579">
        <f>'Table 1a'!G43</f>
        <v>93.3</v>
      </c>
      <c r="H39" s="579">
        <f>'Table 1a'!H43</f>
        <v>99</v>
      </c>
    </row>
    <row r="40" spans="1:8" x14ac:dyDescent="0.2">
      <c r="A40" s="154" t="s">
        <v>366</v>
      </c>
      <c r="B40" s="8">
        <f>'Table 1a'!B44</f>
        <v>578060</v>
      </c>
      <c r="C40" s="8"/>
      <c r="D40" s="11">
        <f>'Table 1a'!D44</f>
        <v>76.099999999999994</v>
      </c>
      <c r="E40" s="11">
        <f>'Table 1a'!E44</f>
        <v>55.1</v>
      </c>
      <c r="F40" s="11">
        <f>'Table 1a'!F44</f>
        <v>94.7</v>
      </c>
      <c r="G40" s="11">
        <f>'Table 1a'!G44</f>
        <v>93.3</v>
      </c>
      <c r="H40" s="11">
        <f>'Table 1a'!H44</f>
        <v>99</v>
      </c>
    </row>
    <row r="41" spans="1:8" x14ac:dyDescent="0.2">
      <c r="A41" s="14" t="s">
        <v>18</v>
      </c>
      <c r="B41" s="8">
        <f>'Table 1a'!B45</f>
        <v>566927</v>
      </c>
      <c r="C41" s="8"/>
      <c r="D41" s="11">
        <f>'Table 1a'!D45</f>
        <v>80.5</v>
      </c>
      <c r="E41" s="11">
        <f>'Table 1a'!E45</f>
        <v>58.2</v>
      </c>
      <c r="F41" s="11">
        <f>'Table 1a'!F45</f>
        <v>95.2</v>
      </c>
      <c r="G41" s="11">
        <f>'Table 1a'!G45</f>
        <v>93.9</v>
      </c>
      <c r="H41" s="11">
        <f>'Table 1a'!H45</f>
        <v>99.2</v>
      </c>
    </row>
    <row r="42" spans="1:8" x14ac:dyDescent="0.2">
      <c r="A42" s="14" t="s">
        <v>77</v>
      </c>
      <c r="B42" s="8">
        <f>'Table 1a'!B46</f>
        <v>561308</v>
      </c>
      <c r="C42" s="8"/>
      <c r="D42" s="11">
        <f>'Table 1a'!D46</f>
        <v>83</v>
      </c>
      <c r="E42" s="11">
        <f>'Table 1a'!E46</f>
        <v>58.8</v>
      </c>
      <c r="F42" s="11">
        <f>'Table 1a'!F46</f>
        <v>95.7</v>
      </c>
      <c r="G42" s="11">
        <f>'Table 1a'!G46</f>
        <v>94.2</v>
      </c>
      <c r="H42" s="11">
        <f>'Table 1a'!H46</f>
        <v>99.3</v>
      </c>
    </row>
    <row r="43" spans="1:8" x14ac:dyDescent="0.2">
      <c r="A43" s="14" t="s">
        <v>144</v>
      </c>
      <c r="B43" s="8">
        <f>'Table 1a'!B47</f>
        <v>571325</v>
      </c>
      <c r="C43" s="8"/>
      <c r="D43" s="11">
        <f>'Table 1a'!D47</f>
        <v>83</v>
      </c>
      <c r="E43" s="11">
        <f>'Table 1a'!E47</f>
        <v>60.6</v>
      </c>
      <c r="F43" s="11">
        <f>'Table 1a'!F47</f>
        <v>95.8</v>
      </c>
      <c r="G43" s="11">
        <f>'Table 1a'!G47</f>
        <v>94.2</v>
      </c>
      <c r="H43" s="11">
        <f>'Table 1a'!H47</f>
        <v>99.3</v>
      </c>
    </row>
    <row r="44" spans="1:8" x14ac:dyDescent="0.2">
      <c r="A44" s="154" t="s">
        <v>367</v>
      </c>
      <c r="B44" s="578">
        <f>'Table 1a'!B48</f>
        <v>558558</v>
      </c>
      <c r="C44" s="578"/>
      <c r="D44" s="579">
        <f>'Table 1a'!D48</f>
        <v>77.8</v>
      </c>
      <c r="E44" s="579">
        <f>'Table 1a'!E48</f>
        <v>59.6</v>
      </c>
      <c r="F44" s="579">
        <f>'Table 1a'!F48</f>
        <v>95.7</v>
      </c>
      <c r="G44" s="579">
        <f>'Table 1a'!G48</f>
        <v>92.7</v>
      </c>
      <c r="H44" s="579">
        <f>'Table 1a'!H48</f>
        <v>99.3</v>
      </c>
    </row>
    <row r="45" spans="1:8" x14ac:dyDescent="0.2">
      <c r="A45" s="443" t="s">
        <v>368</v>
      </c>
      <c r="B45" s="8">
        <f>'Table 1a'!B49</f>
        <v>558558</v>
      </c>
      <c r="C45" s="8"/>
      <c r="D45" s="11">
        <f>'Table 1a'!D49</f>
        <v>65.099999999999994</v>
      </c>
      <c r="E45" s="11">
        <f>'Table 1a'!E49</f>
        <v>55.9</v>
      </c>
      <c r="F45" s="11">
        <f>'Table 1a'!F49</f>
        <v>93.3</v>
      </c>
      <c r="G45" s="11">
        <f>'Table 1a'!G49</f>
        <v>90.9</v>
      </c>
      <c r="H45" s="11">
        <f>'Table 1a'!H49</f>
        <v>98.2</v>
      </c>
    </row>
    <row r="46" spans="1:8" x14ac:dyDescent="0.2">
      <c r="B46" s="8"/>
      <c r="C46" s="8"/>
      <c r="D46" s="11"/>
      <c r="E46" s="11"/>
      <c r="F46" s="11"/>
      <c r="G46" s="11"/>
      <c r="H46" s="11"/>
    </row>
  </sheetData>
  <mergeCells count="4">
    <mergeCell ref="B1:B2"/>
    <mergeCell ref="D1:H1"/>
    <mergeCell ref="A19:B19"/>
    <mergeCell ref="A33:D3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pageSetUpPr fitToPage="1"/>
  </sheetPr>
  <dimension ref="A1:E69"/>
  <sheetViews>
    <sheetView showGridLines="0" workbookViewId="0">
      <selection sqref="A1:D1"/>
    </sheetView>
  </sheetViews>
  <sheetFormatPr defaultRowHeight="12.75" x14ac:dyDescent="0.2"/>
  <cols>
    <col min="1" max="1" width="21.7109375" style="315" customWidth="1"/>
    <col min="2" max="4" width="12.7109375" style="315" customWidth="1"/>
    <col min="5" max="251" width="9.140625" style="315"/>
    <col min="252" max="252" width="21.7109375" style="315" customWidth="1"/>
    <col min="253" max="255" width="12.7109375" style="315" customWidth="1"/>
    <col min="256" max="256" width="9.140625" style="315"/>
    <col min="257" max="257" width="7.140625" style="315" customWidth="1"/>
    <col min="258" max="507" width="9.140625" style="315"/>
    <col min="508" max="508" width="21.7109375" style="315" customWidth="1"/>
    <col min="509" max="511" width="12.7109375" style="315" customWidth="1"/>
    <col min="512" max="512" width="9.140625" style="315"/>
    <col min="513" max="513" width="7.140625" style="315" customWidth="1"/>
    <col min="514" max="763" width="9.140625" style="315"/>
    <col min="764" max="764" width="21.7109375" style="315" customWidth="1"/>
    <col min="765" max="767" width="12.7109375" style="315" customWidth="1"/>
    <col min="768" max="768" width="9.140625" style="315"/>
    <col min="769" max="769" width="7.140625" style="315" customWidth="1"/>
    <col min="770" max="1019" width="9.140625" style="315"/>
    <col min="1020" max="1020" width="21.7109375" style="315" customWidth="1"/>
    <col min="1021" max="1023" width="12.7109375" style="315" customWidth="1"/>
    <col min="1024" max="1024" width="9.140625" style="315"/>
    <col min="1025" max="1025" width="7.140625" style="315" customWidth="1"/>
    <col min="1026" max="1275" width="9.140625" style="315"/>
    <col min="1276" max="1276" width="21.7109375" style="315" customWidth="1"/>
    <col min="1277" max="1279" width="12.7109375" style="315" customWidth="1"/>
    <col min="1280" max="1280" width="9.140625" style="315"/>
    <col min="1281" max="1281" width="7.140625" style="315" customWidth="1"/>
    <col min="1282" max="1531" width="9.140625" style="315"/>
    <col min="1532" max="1532" width="21.7109375" style="315" customWidth="1"/>
    <col min="1533" max="1535" width="12.7109375" style="315" customWidth="1"/>
    <col min="1536" max="1536" width="9.140625" style="315"/>
    <col min="1537" max="1537" width="7.140625" style="315" customWidth="1"/>
    <col min="1538" max="1787" width="9.140625" style="315"/>
    <col min="1788" max="1788" width="21.7109375" style="315" customWidth="1"/>
    <col min="1789" max="1791" width="12.7109375" style="315" customWidth="1"/>
    <col min="1792" max="1792" width="9.140625" style="315"/>
    <col min="1793" max="1793" width="7.140625" style="315" customWidth="1"/>
    <col min="1794" max="2043" width="9.140625" style="315"/>
    <col min="2044" max="2044" width="21.7109375" style="315" customWidth="1"/>
    <col min="2045" max="2047" width="12.7109375" style="315" customWidth="1"/>
    <col min="2048" max="2048" width="9.140625" style="315"/>
    <col min="2049" max="2049" width="7.140625" style="315" customWidth="1"/>
    <col min="2050" max="2299" width="9.140625" style="315"/>
    <col min="2300" max="2300" width="21.7109375" style="315" customWidth="1"/>
    <col min="2301" max="2303" width="12.7109375" style="315" customWidth="1"/>
    <col min="2304" max="2304" width="9.140625" style="315"/>
    <col min="2305" max="2305" width="7.140625" style="315" customWidth="1"/>
    <col min="2306" max="2555" width="9.140625" style="315"/>
    <col min="2556" max="2556" width="21.7109375" style="315" customWidth="1"/>
    <col min="2557" max="2559" width="12.7109375" style="315" customWidth="1"/>
    <col min="2560" max="2560" width="9.140625" style="315"/>
    <col min="2561" max="2561" width="7.140625" style="315" customWidth="1"/>
    <col min="2562" max="2811" width="9.140625" style="315"/>
    <col min="2812" max="2812" width="21.7109375" style="315" customWidth="1"/>
    <col min="2813" max="2815" width="12.7109375" style="315" customWidth="1"/>
    <col min="2816" max="2816" width="9.140625" style="315"/>
    <col min="2817" max="2817" width="7.140625" style="315" customWidth="1"/>
    <col min="2818" max="3067" width="9.140625" style="315"/>
    <col min="3068" max="3068" width="21.7109375" style="315" customWidth="1"/>
    <col min="3069" max="3071" width="12.7109375" style="315" customWidth="1"/>
    <col min="3072" max="3072" width="9.140625" style="315"/>
    <col min="3073" max="3073" width="7.140625" style="315" customWidth="1"/>
    <col min="3074" max="3323" width="9.140625" style="315"/>
    <col min="3324" max="3324" width="21.7109375" style="315" customWidth="1"/>
    <col min="3325" max="3327" width="12.7109375" style="315" customWidth="1"/>
    <col min="3328" max="3328" width="9.140625" style="315"/>
    <col min="3329" max="3329" width="7.140625" style="315" customWidth="1"/>
    <col min="3330" max="3579" width="9.140625" style="315"/>
    <col min="3580" max="3580" width="21.7109375" style="315" customWidth="1"/>
    <col min="3581" max="3583" width="12.7109375" style="315" customWidth="1"/>
    <col min="3584" max="3584" width="9.140625" style="315"/>
    <col min="3585" max="3585" width="7.140625" style="315" customWidth="1"/>
    <col min="3586" max="3835" width="9.140625" style="315"/>
    <col min="3836" max="3836" width="21.7109375" style="315" customWidth="1"/>
    <col min="3837" max="3839" width="12.7109375" style="315" customWidth="1"/>
    <col min="3840" max="3840" width="9.140625" style="315"/>
    <col min="3841" max="3841" width="7.140625" style="315" customWidth="1"/>
    <col min="3842" max="4091" width="9.140625" style="315"/>
    <col min="4092" max="4092" width="21.7109375" style="315" customWidth="1"/>
    <col min="4093" max="4095" width="12.7109375" style="315" customWidth="1"/>
    <col min="4096" max="4096" width="9.140625" style="315"/>
    <col min="4097" max="4097" width="7.140625" style="315" customWidth="1"/>
    <col min="4098" max="4347" width="9.140625" style="315"/>
    <col min="4348" max="4348" width="21.7109375" style="315" customWidth="1"/>
    <col min="4349" max="4351" width="12.7109375" style="315" customWidth="1"/>
    <col min="4352" max="4352" width="9.140625" style="315"/>
    <col min="4353" max="4353" width="7.140625" style="315" customWidth="1"/>
    <col min="4354" max="4603" width="9.140625" style="315"/>
    <col min="4604" max="4604" width="21.7109375" style="315" customWidth="1"/>
    <col min="4605" max="4607" width="12.7109375" style="315" customWidth="1"/>
    <col min="4608" max="4608" width="9.140625" style="315"/>
    <col min="4609" max="4609" width="7.140625" style="315" customWidth="1"/>
    <col min="4610" max="4859" width="9.140625" style="315"/>
    <col min="4860" max="4860" width="21.7109375" style="315" customWidth="1"/>
    <col min="4861" max="4863" width="12.7109375" style="315" customWidth="1"/>
    <col min="4864" max="4864" width="9.140625" style="315"/>
    <col min="4865" max="4865" width="7.140625" style="315" customWidth="1"/>
    <col min="4866" max="5115" width="9.140625" style="315"/>
    <col min="5116" max="5116" width="21.7109375" style="315" customWidth="1"/>
    <col min="5117" max="5119" width="12.7109375" style="315" customWidth="1"/>
    <col min="5120" max="5120" width="9.140625" style="315"/>
    <col min="5121" max="5121" width="7.140625" style="315" customWidth="1"/>
    <col min="5122" max="5371" width="9.140625" style="315"/>
    <col min="5372" max="5372" width="21.7109375" style="315" customWidth="1"/>
    <col min="5373" max="5375" width="12.7109375" style="315" customWidth="1"/>
    <col min="5376" max="5376" width="9.140625" style="315"/>
    <col min="5377" max="5377" width="7.140625" style="315" customWidth="1"/>
    <col min="5378" max="5627" width="9.140625" style="315"/>
    <col min="5628" max="5628" width="21.7109375" style="315" customWidth="1"/>
    <col min="5629" max="5631" width="12.7109375" style="315" customWidth="1"/>
    <col min="5632" max="5632" width="9.140625" style="315"/>
    <col min="5633" max="5633" width="7.140625" style="315" customWidth="1"/>
    <col min="5634" max="5883" width="9.140625" style="315"/>
    <col min="5884" max="5884" width="21.7109375" style="315" customWidth="1"/>
    <col min="5885" max="5887" width="12.7109375" style="315" customWidth="1"/>
    <col min="5888" max="5888" width="9.140625" style="315"/>
    <col min="5889" max="5889" width="7.140625" style="315" customWidth="1"/>
    <col min="5890" max="6139" width="9.140625" style="315"/>
    <col min="6140" max="6140" width="21.7109375" style="315" customWidth="1"/>
    <col min="6141" max="6143" width="12.7109375" style="315" customWidth="1"/>
    <col min="6144" max="6144" width="9.140625" style="315"/>
    <col min="6145" max="6145" width="7.140625" style="315" customWidth="1"/>
    <col min="6146" max="6395" width="9.140625" style="315"/>
    <col min="6396" max="6396" width="21.7109375" style="315" customWidth="1"/>
    <col min="6397" max="6399" width="12.7109375" style="315" customWidth="1"/>
    <col min="6400" max="6400" width="9.140625" style="315"/>
    <col min="6401" max="6401" width="7.140625" style="315" customWidth="1"/>
    <col min="6402" max="6651" width="9.140625" style="315"/>
    <col min="6652" max="6652" width="21.7109375" style="315" customWidth="1"/>
    <col min="6653" max="6655" width="12.7109375" style="315" customWidth="1"/>
    <col min="6656" max="6656" width="9.140625" style="315"/>
    <col min="6657" max="6657" width="7.140625" style="315" customWidth="1"/>
    <col min="6658" max="6907" width="9.140625" style="315"/>
    <col min="6908" max="6908" width="21.7109375" style="315" customWidth="1"/>
    <col min="6909" max="6911" width="12.7109375" style="315" customWidth="1"/>
    <col min="6912" max="6912" width="9.140625" style="315"/>
    <col min="6913" max="6913" width="7.140625" style="315" customWidth="1"/>
    <col min="6914" max="7163" width="9.140625" style="315"/>
    <col min="7164" max="7164" width="21.7109375" style="315" customWidth="1"/>
    <col min="7165" max="7167" width="12.7109375" style="315" customWidth="1"/>
    <col min="7168" max="7168" width="9.140625" style="315"/>
    <col min="7169" max="7169" width="7.140625" style="315" customWidth="1"/>
    <col min="7170" max="7419" width="9.140625" style="315"/>
    <col min="7420" max="7420" width="21.7109375" style="315" customWidth="1"/>
    <col min="7421" max="7423" width="12.7109375" style="315" customWidth="1"/>
    <col min="7424" max="7424" width="9.140625" style="315"/>
    <col min="7425" max="7425" width="7.140625" style="315" customWidth="1"/>
    <col min="7426" max="7675" width="9.140625" style="315"/>
    <col min="7676" max="7676" width="21.7109375" style="315" customWidth="1"/>
    <col min="7677" max="7679" width="12.7109375" style="315" customWidth="1"/>
    <col min="7680" max="7680" width="9.140625" style="315"/>
    <col min="7681" max="7681" width="7.140625" style="315" customWidth="1"/>
    <col min="7682" max="7931" width="9.140625" style="315"/>
    <col min="7932" max="7932" width="21.7109375" style="315" customWidth="1"/>
    <col min="7933" max="7935" width="12.7109375" style="315" customWidth="1"/>
    <col min="7936" max="7936" width="9.140625" style="315"/>
    <col min="7937" max="7937" width="7.140625" style="315" customWidth="1"/>
    <col min="7938" max="8187" width="9.140625" style="315"/>
    <col min="8188" max="8188" width="21.7109375" style="315" customWidth="1"/>
    <col min="8189" max="8191" width="12.7109375" style="315" customWidth="1"/>
    <col min="8192" max="8192" width="9.140625" style="315"/>
    <col min="8193" max="8193" width="7.140625" style="315" customWidth="1"/>
    <col min="8194" max="8443" width="9.140625" style="315"/>
    <col min="8444" max="8444" width="21.7109375" style="315" customWidth="1"/>
    <col min="8445" max="8447" width="12.7109375" style="315" customWidth="1"/>
    <col min="8448" max="8448" width="9.140625" style="315"/>
    <col min="8449" max="8449" width="7.140625" style="315" customWidth="1"/>
    <col min="8450" max="8699" width="9.140625" style="315"/>
    <col min="8700" max="8700" width="21.7109375" style="315" customWidth="1"/>
    <col min="8701" max="8703" width="12.7109375" style="315" customWidth="1"/>
    <col min="8704" max="8704" width="9.140625" style="315"/>
    <col min="8705" max="8705" width="7.140625" style="315" customWidth="1"/>
    <col min="8706" max="8955" width="9.140625" style="315"/>
    <col min="8956" max="8956" width="21.7109375" style="315" customWidth="1"/>
    <col min="8957" max="8959" width="12.7109375" style="315" customWidth="1"/>
    <col min="8960" max="8960" width="9.140625" style="315"/>
    <col min="8961" max="8961" width="7.140625" style="315" customWidth="1"/>
    <col min="8962" max="9211" width="9.140625" style="315"/>
    <col min="9212" max="9212" width="21.7109375" style="315" customWidth="1"/>
    <col min="9213" max="9215" width="12.7109375" style="315" customWidth="1"/>
    <col min="9216" max="9216" width="9.140625" style="315"/>
    <col min="9217" max="9217" width="7.140625" style="315" customWidth="1"/>
    <col min="9218" max="9467" width="9.140625" style="315"/>
    <col min="9468" max="9468" width="21.7109375" style="315" customWidth="1"/>
    <col min="9469" max="9471" width="12.7109375" style="315" customWidth="1"/>
    <col min="9472" max="9472" width="9.140625" style="315"/>
    <col min="9473" max="9473" width="7.140625" style="315" customWidth="1"/>
    <col min="9474" max="9723" width="9.140625" style="315"/>
    <col min="9724" max="9724" width="21.7109375" style="315" customWidth="1"/>
    <col min="9725" max="9727" width="12.7109375" style="315" customWidth="1"/>
    <col min="9728" max="9728" width="9.140625" style="315"/>
    <col min="9729" max="9729" width="7.140625" style="315" customWidth="1"/>
    <col min="9730" max="9979" width="9.140625" style="315"/>
    <col min="9980" max="9980" width="21.7109375" style="315" customWidth="1"/>
    <col min="9981" max="9983" width="12.7109375" style="315" customWidth="1"/>
    <col min="9984" max="9984" width="9.140625" style="315"/>
    <col min="9985" max="9985" width="7.140625" style="315" customWidth="1"/>
    <col min="9986" max="10235" width="9.140625" style="315"/>
    <col min="10236" max="10236" width="21.7109375" style="315" customWidth="1"/>
    <col min="10237" max="10239" width="12.7109375" style="315" customWidth="1"/>
    <col min="10240" max="10240" width="9.140625" style="315"/>
    <col min="10241" max="10241" width="7.140625" style="315" customWidth="1"/>
    <col min="10242" max="10491" width="9.140625" style="315"/>
    <col min="10492" max="10492" width="21.7109375" style="315" customWidth="1"/>
    <col min="10493" max="10495" width="12.7109375" style="315" customWidth="1"/>
    <col min="10496" max="10496" width="9.140625" style="315"/>
    <col min="10497" max="10497" width="7.140625" style="315" customWidth="1"/>
    <col min="10498" max="10747" width="9.140625" style="315"/>
    <col min="10748" max="10748" width="21.7109375" style="315" customWidth="1"/>
    <col min="10749" max="10751" width="12.7109375" style="315" customWidth="1"/>
    <col min="10752" max="10752" width="9.140625" style="315"/>
    <col min="10753" max="10753" width="7.140625" style="315" customWidth="1"/>
    <col min="10754" max="11003" width="9.140625" style="315"/>
    <col min="11004" max="11004" width="21.7109375" style="315" customWidth="1"/>
    <col min="11005" max="11007" width="12.7109375" style="315" customWidth="1"/>
    <col min="11008" max="11008" width="9.140625" style="315"/>
    <col min="11009" max="11009" width="7.140625" style="315" customWidth="1"/>
    <col min="11010" max="11259" width="9.140625" style="315"/>
    <col min="11260" max="11260" width="21.7109375" style="315" customWidth="1"/>
    <col min="11261" max="11263" width="12.7109375" style="315" customWidth="1"/>
    <col min="11264" max="11264" width="9.140625" style="315"/>
    <col min="11265" max="11265" width="7.140625" style="315" customWidth="1"/>
    <col min="11266" max="11515" width="9.140625" style="315"/>
    <col min="11516" max="11516" width="21.7109375" style="315" customWidth="1"/>
    <col min="11517" max="11519" width="12.7109375" style="315" customWidth="1"/>
    <col min="11520" max="11520" width="9.140625" style="315"/>
    <col min="11521" max="11521" width="7.140625" style="315" customWidth="1"/>
    <col min="11522" max="11771" width="9.140625" style="315"/>
    <col min="11772" max="11772" width="21.7109375" style="315" customWidth="1"/>
    <col min="11773" max="11775" width="12.7109375" style="315" customWidth="1"/>
    <col min="11776" max="11776" width="9.140625" style="315"/>
    <col min="11777" max="11777" width="7.140625" style="315" customWidth="1"/>
    <col min="11778" max="12027" width="9.140625" style="315"/>
    <col min="12028" max="12028" width="21.7109375" style="315" customWidth="1"/>
    <col min="12029" max="12031" width="12.7109375" style="315" customWidth="1"/>
    <col min="12032" max="12032" width="9.140625" style="315"/>
    <col min="12033" max="12033" width="7.140625" style="315" customWidth="1"/>
    <col min="12034" max="12283" width="9.140625" style="315"/>
    <col min="12284" max="12284" width="21.7109375" style="315" customWidth="1"/>
    <col min="12285" max="12287" width="12.7109375" style="315" customWidth="1"/>
    <col min="12288" max="12288" width="9.140625" style="315"/>
    <col min="12289" max="12289" width="7.140625" style="315" customWidth="1"/>
    <col min="12290" max="12539" width="9.140625" style="315"/>
    <col min="12540" max="12540" width="21.7109375" style="315" customWidth="1"/>
    <col min="12541" max="12543" width="12.7109375" style="315" customWidth="1"/>
    <col min="12544" max="12544" width="9.140625" style="315"/>
    <col min="12545" max="12545" width="7.140625" style="315" customWidth="1"/>
    <col min="12546" max="12795" width="9.140625" style="315"/>
    <col min="12796" max="12796" width="21.7109375" style="315" customWidth="1"/>
    <col min="12797" max="12799" width="12.7109375" style="315" customWidth="1"/>
    <col min="12800" max="12800" width="9.140625" style="315"/>
    <col min="12801" max="12801" width="7.140625" style="315" customWidth="1"/>
    <col min="12802" max="13051" width="9.140625" style="315"/>
    <col min="13052" max="13052" width="21.7109375" style="315" customWidth="1"/>
    <col min="13053" max="13055" width="12.7109375" style="315" customWidth="1"/>
    <col min="13056" max="13056" width="9.140625" style="315"/>
    <col min="13057" max="13057" width="7.140625" style="315" customWidth="1"/>
    <col min="13058" max="13307" width="9.140625" style="315"/>
    <col min="13308" max="13308" width="21.7109375" style="315" customWidth="1"/>
    <col min="13309" max="13311" width="12.7109375" style="315" customWidth="1"/>
    <col min="13312" max="13312" width="9.140625" style="315"/>
    <col min="13313" max="13313" width="7.140625" style="315" customWidth="1"/>
    <col min="13314" max="13563" width="9.140625" style="315"/>
    <col min="13564" max="13564" width="21.7109375" style="315" customWidth="1"/>
    <col min="13565" max="13567" width="12.7109375" style="315" customWidth="1"/>
    <col min="13568" max="13568" width="9.140625" style="315"/>
    <col min="13569" max="13569" width="7.140625" style="315" customWidth="1"/>
    <col min="13570" max="13819" width="9.140625" style="315"/>
    <col min="13820" max="13820" width="21.7109375" style="315" customWidth="1"/>
    <col min="13821" max="13823" width="12.7109375" style="315" customWidth="1"/>
    <col min="13824" max="13824" width="9.140625" style="315"/>
    <col min="13825" max="13825" width="7.140625" style="315" customWidth="1"/>
    <col min="13826" max="14075" width="9.140625" style="315"/>
    <col min="14076" max="14076" width="21.7109375" style="315" customWidth="1"/>
    <col min="14077" max="14079" width="12.7109375" style="315" customWidth="1"/>
    <col min="14080" max="14080" width="9.140625" style="315"/>
    <col min="14081" max="14081" width="7.140625" style="315" customWidth="1"/>
    <col min="14082" max="14331" width="9.140625" style="315"/>
    <col min="14332" max="14332" width="21.7109375" style="315" customWidth="1"/>
    <col min="14333" max="14335" width="12.7109375" style="315" customWidth="1"/>
    <col min="14336" max="14336" width="9.140625" style="315"/>
    <col min="14337" max="14337" width="7.140625" style="315" customWidth="1"/>
    <col min="14338" max="14587" width="9.140625" style="315"/>
    <col min="14588" max="14588" width="21.7109375" style="315" customWidth="1"/>
    <col min="14589" max="14591" width="12.7109375" style="315" customWidth="1"/>
    <col min="14592" max="14592" width="9.140625" style="315"/>
    <col min="14593" max="14593" width="7.140625" style="315" customWidth="1"/>
    <col min="14594" max="14843" width="9.140625" style="315"/>
    <col min="14844" max="14844" width="21.7109375" style="315" customWidth="1"/>
    <col min="14845" max="14847" width="12.7109375" style="315" customWidth="1"/>
    <col min="14848" max="14848" width="9.140625" style="315"/>
    <col min="14849" max="14849" width="7.140625" style="315" customWidth="1"/>
    <col min="14850" max="15099" width="9.140625" style="315"/>
    <col min="15100" max="15100" width="21.7109375" style="315" customWidth="1"/>
    <col min="15101" max="15103" width="12.7109375" style="315" customWidth="1"/>
    <col min="15104" max="15104" width="9.140625" style="315"/>
    <col min="15105" max="15105" width="7.140625" style="315" customWidth="1"/>
    <col min="15106" max="15355" width="9.140625" style="315"/>
    <col min="15356" max="15356" width="21.7109375" style="315" customWidth="1"/>
    <col min="15357" max="15359" width="12.7109375" style="315" customWidth="1"/>
    <col min="15360" max="15360" width="9.140625" style="315"/>
    <col min="15361" max="15361" width="7.140625" style="315" customWidth="1"/>
    <col min="15362" max="15611" width="9.140625" style="315"/>
    <col min="15612" max="15612" width="21.7109375" style="315" customWidth="1"/>
    <col min="15613" max="15615" width="12.7109375" style="315" customWidth="1"/>
    <col min="15616" max="15616" width="9.140625" style="315"/>
    <col min="15617" max="15617" width="7.140625" style="315" customWidth="1"/>
    <col min="15618" max="15867" width="9.140625" style="315"/>
    <col min="15868" max="15868" width="21.7109375" style="315" customWidth="1"/>
    <col min="15869" max="15871" width="12.7109375" style="315" customWidth="1"/>
    <col min="15872" max="15872" width="9.140625" style="315"/>
    <col min="15873" max="15873" width="7.140625" style="315" customWidth="1"/>
    <col min="15874" max="16123" width="9.140625" style="315"/>
    <col min="16124" max="16124" width="21.7109375" style="315" customWidth="1"/>
    <col min="16125" max="16127" width="12.7109375" style="315" customWidth="1"/>
    <col min="16128" max="16128" width="9.140625" style="315"/>
    <col min="16129" max="16129" width="7.140625" style="315" customWidth="1"/>
    <col min="16130" max="16384" width="9.140625" style="315"/>
  </cols>
  <sheetData>
    <row r="1" spans="1:4" ht="25.5" customHeight="1" x14ac:dyDescent="0.2">
      <c r="A1" s="733" t="s">
        <v>310</v>
      </c>
      <c r="B1" s="733"/>
      <c r="C1" s="733"/>
      <c r="D1" s="733"/>
    </row>
    <row r="2" spans="1:4" ht="13.5" x14ac:dyDescent="0.2">
      <c r="A2" s="734" t="s">
        <v>378</v>
      </c>
      <c r="B2" s="734"/>
      <c r="C2" s="316"/>
      <c r="D2" s="316"/>
    </row>
    <row r="3" spans="1:4" x14ac:dyDescent="0.2">
      <c r="A3" s="317" t="s">
        <v>0</v>
      </c>
      <c r="B3" s="317"/>
      <c r="C3" s="317"/>
      <c r="D3" s="317"/>
    </row>
    <row r="4" spans="1:4" x14ac:dyDescent="0.2">
      <c r="A4" s="317"/>
      <c r="B4" s="317"/>
      <c r="C4" s="317"/>
      <c r="D4" s="317"/>
    </row>
    <row r="5" spans="1:4" x14ac:dyDescent="0.2">
      <c r="A5" s="735" t="s">
        <v>24</v>
      </c>
      <c r="B5" s="736"/>
      <c r="C5" s="736"/>
      <c r="D5" s="737"/>
    </row>
    <row r="6" spans="1:4" x14ac:dyDescent="0.2">
      <c r="A6" s="318"/>
      <c r="B6" s="318"/>
      <c r="C6" s="318"/>
      <c r="D6" s="318"/>
    </row>
    <row r="7" spans="1:4" ht="11.25" customHeight="1" x14ac:dyDescent="0.2">
      <c r="A7" s="738" t="str">
        <f>IF('Table 2 data'!B22=1," ","Percentage who achieved at GCSE or equivalent:")</f>
        <v xml:space="preserve"> </v>
      </c>
      <c r="B7" s="738"/>
      <c r="C7" s="738"/>
      <c r="D7" s="738"/>
    </row>
    <row r="8" spans="1:4" ht="11.25" customHeight="1" x14ac:dyDescent="0.2">
      <c r="A8" s="319"/>
      <c r="B8" s="320"/>
      <c r="C8" s="321"/>
      <c r="D8" s="322" t="str">
        <f>IF('Table 2 data'!B22=1,TRIM(A5),"- "&amp;TRIM(A5))</f>
        <v>Number of pupils</v>
      </c>
    </row>
    <row r="9" spans="1:4" x14ac:dyDescent="0.2">
      <c r="A9" s="323" t="s">
        <v>273</v>
      </c>
      <c r="B9" s="324" t="s">
        <v>25</v>
      </c>
      <c r="C9" s="324" t="s">
        <v>26</v>
      </c>
      <c r="D9" s="324" t="s">
        <v>27</v>
      </c>
    </row>
    <row r="10" spans="1:4" x14ac:dyDescent="0.2">
      <c r="A10" s="325" t="s">
        <v>13</v>
      </c>
      <c r="B10" s="515">
        <f>VLOOKUP($A10,'Table 2 data'!$A$5:$AK$15,'Table 2 data'!$B$22+1,0)</f>
        <v>331343</v>
      </c>
      <c r="C10" s="515">
        <f>VLOOKUP($A10,'Table 2 data'!$A$5:$AK$15,12+'Table 2 data'!$B$22+1,0)</f>
        <v>317490</v>
      </c>
      <c r="D10" s="515">
        <f>VLOOKUP($A10,'Table 2 data'!$A$5:$AK$15,24+'Table 2 data'!$B$22+1,0)</f>
        <v>648833</v>
      </c>
    </row>
    <row r="11" spans="1:4" x14ac:dyDescent="0.2">
      <c r="A11" s="327" t="s">
        <v>14</v>
      </c>
      <c r="B11" s="326">
        <f>VLOOKUP($A11,'Table 2 data'!$A$5:$AK$15,'Table 2 data'!$B$22+1,0)</f>
        <v>334369</v>
      </c>
      <c r="C11" s="326">
        <f>VLOOKUP($A11,'Table 2 data'!$A$5:$AK$15,12+'Table 2 data'!$B$22+1,0)</f>
        <v>320777</v>
      </c>
      <c r="D11" s="326">
        <f>VLOOKUP($A11,'Table 2 data'!$A$5:$AK$15,24+'Table 2 data'!$B$22+1,0)</f>
        <v>655146</v>
      </c>
    </row>
    <row r="12" spans="1:4" x14ac:dyDescent="0.2">
      <c r="A12" s="327" t="s">
        <v>15</v>
      </c>
      <c r="B12" s="326">
        <f>VLOOKUP($A12,'Table 2 data'!$A$5:$AK$15,'Table 2 data'!$B$22+1,0)</f>
        <v>334245</v>
      </c>
      <c r="C12" s="326">
        <f>VLOOKUP($A12,'Table 2 data'!$A$5:$AK$15,12+'Table 2 data'!$B$22+1,0)</f>
        <v>318838</v>
      </c>
      <c r="D12" s="326">
        <f>VLOOKUP($A12,'Table 2 data'!$A$5:$AK$15,24+'Table 2 data'!$B$22+1,0)</f>
        <v>653083</v>
      </c>
    </row>
    <row r="13" spans="1:4" x14ac:dyDescent="0.2">
      <c r="A13" s="327" t="s">
        <v>16</v>
      </c>
      <c r="B13" s="326">
        <f>VLOOKUP($A13,'Table 2 data'!$A$5:$AK$15,'Table 2 data'!$B$22+1,0)</f>
        <v>324890</v>
      </c>
      <c r="C13" s="326">
        <f>VLOOKUP($A13,'Table 2 data'!$A$5:$AK$15,12+'Table 2 data'!$B$22+1,0)</f>
        <v>309606</v>
      </c>
      <c r="D13" s="326">
        <f>VLOOKUP($A13,'Table 2 data'!$A$5:$AK$15,24+'Table 2 data'!$B$22+1,0)</f>
        <v>634496</v>
      </c>
    </row>
    <row r="14" spans="1:4" x14ac:dyDescent="0.2">
      <c r="A14" s="639" t="s">
        <v>19</v>
      </c>
      <c r="B14" s="640">
        <f>VLOOKUP($A14,'Table 2 data'!$A$5:$AK$15,'Table 2 data'!$B$22+1,0)</f>
        <v>328005</v>
      </c>
      <c r="C14" s="640">
        <f>VLOOKUP($A14,'Table 2 data'!$A$5:$AK$15,12+'Table 2 data'!$B$22+1,0)</f>
        <v>311258</v>
      </c>
      <c r="D14" s="640">
        <f>VLOOKUP($A14,'Table 2 data'!$A$5:$AK$15,24+'Table 2 data'!$B$22+1,0)</f>
        <v>639263</v>
      </c>
    </row>
    <row r="15" spans="1:4" x14ac:dyDescent="0.2">
      <c r="A15" s="327" t="s">
        <v>414</v>
      </c>
      <c r="B15" s="326">
        <f>VLOOKUP($A15,'Table 2 data'!$A$5:$AK$15,'Table 2 data'!$B$22+1,0)</f>
        <v>328005</v>
      </c>
      <c r="C15" s="326">
        <f>VLOOKUP($A15,'Table 2 data'!$A$5:$AK$15,12+'Table 2 data'!$B$22+1,0)</f>
        <v>311258</v>
      </c>
      <c r="D15" s="326">
        <f>VLOOKUP($A15,'Table 2 data'!$A$5:$AK$15,24+'Table 2 data'!$B$22+1,0)</f>
        <v>639263</v>
      </c>
    </row>
    <row r="16" spans="1:4" x14ac:dyDescent="0.2">
      <c r="A16" s="327" t="s">
        <v>18</v>
      </c>
      <c r="B16" s="326">
        <f>VLOOKUP($A16,'Table 2 data'!$A$5:$AK$15,'Table 2 data'!$B$22+1,0)</f>
        <v>321415</v>
      </c>
      <c r="C16" s="326">
        <f>VLOOKUP($A16,'Table 2 data'!$A$5:$AK$15,12+'Table 2 data'!$B$22+1,0)</f>
        <v>305678</v>
      </c>
      <c r="D16" s="326">
        <f>VLOOKUP($A16,'Table 2 data'!$A$5:$AK$15,24+'Table 2 data'!$B$22+1,0)</f>
        <v>627093</v>
      </c>
    </row>
    <row r="17" spans="1:4" x14ac:dyDescent="0.2">
      <c r="A17" s="327" t="s">
        <v>272</v>
      </c>
      <c r="B17" s="326">
        <f>VLOOKUP($A17,'Table 2 data'!$A$5:$AK$15,'Table 2 data'!$B$22+1,0)</f>
        <v>318599</v>
      </c>
      <c r="C17" s="326">
        <f>VLOOKUP($A17,'Table 2 data'!$A$5:$AK$15,12+'Table 2 data'!$B$22+1,0)</f>
        <v>302018</v>
      </c>
      <c r="D17" s="326">
        <f>VLOOKUP($A17,'Table 2 data'!$A$5:$AK$15,24+'Table 2 data'!$B$22+1,0)</f>
        <v>620617</v>
      </c>
    </row>
    <row r="18" spans="1:4" x14ac:dyDescent="0.2">
      <c r="A18" s="327" t="s">
        <v>144</v>
      </c>
      <c r="B18" s="326">
        <f>VLOOKUP($A18,'Table 2 data'!$A$5:$AK$15,'Table 2 data'!$B$22+1,0)</f>
        <v>323885</v>
      </c>
      <c r="C18" s="326">
        <f>VLOOKUP($A18,'Table 2 data'!$A$5:$AK$15,12+'Table 2 data'!$B$22+1,0)</f>
        <v>308512</v>
      </c>
      <c r="D18" s="326">
        <f>VLOOKUP($A18,'Table 2 data'!$A$5:$AK$15,24+'Table 2 data'!$B$22+1,0)</f>
        <v>632397</v>
      </c>
    </row>
    <row r="19" spans="1:4" x14ac:dyDescent="0.2">
      <c r="A19" s="597" t="s">
        <v>446</v>
      </c>
      <c r="B19" s="598">
        <f>VLOOKUP($A19,'Table 2 data'!$A$5:$AK$15,'Table 2 data'!$B$22+1,0)</f>
        <v>317943</v>
      </c>
      <c r="C19" s="598">
        <f>VLOOKUP($A19,'Table 2 data'!$A$5:$AK$15,12+'Table 2 data'!$B$22+1,0)</f>
        <v>302223</v>
      </c>
      <c r="D19" s="598">
        <f>VLOOKUP($A19,'Table 2 data'!$A$5:$AK$15,24+'Table 2 data'!$B$22+1,0)</f>
        <v>620166</v>
      </c>
    </row>
    <row r="20" spans="1:4" x14ac:dyDescent="0.2">
      <c r="A20" s="514" t="s">
        <v>522</v>
      </c>
      <c r="B20" s="328">
        <f>VLOOKUP($A20,'Table 2 data'!$A$5:$AK$15,'Table 2 data'!$B$22+1,0)</f>
        <v>317943</v>
      </c>
      <c r="C20" s="328">
        <f>VLOOKUP($A20,'Table 2 data'!$A$5:$AK$15,12+'Table 2 data'!$B$22+1,0)</f>
        <v>302223</v>
      </c>
      <c r="D20" s="328">
        <f>VLOOKUP($A20,'Table 2 data'!$A$5:$AK$15,24+'Table 2 data'!$B$22+1,0)</f>
        <v>620166</v>
      </c>
    </row>
    <row r="21" spans="1:4" x14ac:dyDescent="0.2">
      <c r="A21" s="329"/>
      <c r="B21" s="330"/>
      <c r="C21" s="330"/>
      <c r="D21" s="668" t="s">
        <v>511</v>
      </c>
    </row>
    <row r="22" spans="1:4" x14ac:dyDescent="0.2">
      <c r="A22" s="731" t="s">
        <v>311</v>
      </c>
      <c r="B22" s="731"/>
      <c r="C22" s="731"/>
      <c r="D22" s="731"/>
    </row>
    <row r="23" spans="1:4" x14ac:dyDescent="0.2">
      <c r="A23" s="731" t="s">
        <v>458</v>
      </c>
      <c r="B23" s="731"/>
      <c r="C23" s="731"/>
      <c r="D23" s="731"/>
    </row>
    <row r="24" spans="1:4" ht="69" customHeight="1" x14ac:dyDescent="0.2">
      <c r="A24" s="732" t="s">
        <v>415</v>
      </c>
      <c r="B24" s="732"/>
      <c r="C24" s="732"/>
      <c r="D24" s="732"/>
    </row>
    <row r="25" spans="1:4" ht="24.75" customHeight="1" x14ac:dyDescent="0.2">
      <c r="A25" s="676" t="s">
        <v>407</v>
      </c>
      <c r="B25" s="676"/>
      <c r="C25" s="676"/>
      <c r="D25" s="676"/>
    </row>
    <row r="26" spans="1:4" ht="9" customHeight="1" x14ac:dyDescent="0.2">
      <c r="A26" s="199" t="s">
        <v>512</v>
      </c>
    </row>
    <row r="58" ht="12.75" customHeight="1" x14ac:dyDescent="0.2"/>
    <row r="69" spans="2:5" x14ac:dyDescent="0.2">
      <c r="B69" s="332"/>
      <c r="C69" s="332"/>
      <c r="D69" s="332"/>
      <c r="E69" s="333"/>
    </row>
  </sheetData>
  <sheetProtection sheet="1" objects="1" scenarios="1"/>
  <mergeCells count="8">
    <mergeCell ref="A25:D25"/>
    <mergeCell ref="A23:D23"/>
    <mergeCell ref="A24:D24"/>
    <mergeCell ref="A1:D1"/>
    <mergeCell ref="A2:B2"/>
    <mergeCell ref="A5:D5"/>
    <mergeCell ref="A7:D7"/>
    <mergeCell ref="A22:D22"/>
  </mergeCells>
  <conditionalFormatting sqref="B10:D20">
    <cfRule type="cellIs" dxfId="64" priority="1" stopIfTrue="1" operator="greaterThan">
      <formula>100</formula>
    </cfRule>
  </conditionalFormatting>
  <dataValidations count="2">
    <dataValidation type="list" allowBlank="1" showInputMessage="1" showErrorMessage="1" sqref="A65541:D65541 IR65541:IU65541 SN65541:SQ65541 ACJ65541:ACM65541 AMF65541:AMI65541 AWB65541:AWE65541 BFX65541:BGA65541 BPT65541:BPW65541 BZP65541:BZS65541 CJL65541:CJO65541 CTH65541:CTK65541 DDD65541:DDG65541 DMZ65541:DNC65541 DWV65541:DWY65541 EGR65541:EGU65541 EQN65541:EQQ65541 FAJ65541:FAM65541 FKF65541:FKI65541 FUB65541:FUE65541 GDX65541:GEA65541 GNT65541:GNW65541 GXP65541:GXS65541 HHL65541:HHO65541 HRH65541:HRK65541 IBD65541:IBG65541 IKZ65541:ILC65541 IUV65541:IUY65541 JER65541:JEU65541 JON65541:JOQ65541 JYJ65541:JYM65541 KIF65541:KII65541 KSB65541:KSE65541 LBX65541:LCA65541 LLT65541:LLW65541 LVP65541:LVS65541 MFL65541:MFO65541 MPH65541:MPK65541 MZD65541:MZG65541 NIZ65541:NJC65541 NSV65541:NSY65541 OCR65541:OCU65541 OMN65541:OMQ65541 OWJ65541:OWM65541 PGF65541:PGI65541 PQB65541:PQE65541 PZX65541:QAA65541 QJT65541:QJW65541 QTP65541:QTS65541 RDL65541:RDO65541 RNH65541:RNK65541 RXD65541:RXG65541 SGZ65541:SHC65541 SQV65541:SQY65541 TAR65541:TAU65541 TKN65541:TKQ65541 TUJ65541:TUM65541 UEF65541:UEI65541 UOB65541:UOE65541 UXX65541:UYA65541 VHT65541:VHW65541 VRP65541:VRS65541 WBL65541:WBO65541 WLH65541:WLK65541 WVD65541:WVG65541 A131077:D131077 IR131077:IU131077 SN131077:SQ131077 ACJ131077:ACM131077 AMF131077:AMI131077 AWB131077:AWE131077 BFX131077:BGA131077 BPT131077:BPW131077 BZP131077:BZS131077 CJL131077:CJO131077 CTH131077:CTK131077 DDD131077:DDG131077 DMZ131077:DNC131077 DWV131077:DWY131077 EGR131077:EGU131077 EQN131077:EQQ131077 FAJ131077:FAM131077 FKF131077:FKI131077 FUB131077:FUE131077 GDX131077:GEA131077 GNT131077:GNW131077 GXP131077:GXS131077 HHL131077:HHO131077 HRH131077:HRK131077 IBD131077:IBG131077 IKZ131077:ILC131077 IUV131077:IUY131077 JER131077:JEU131077 JON131077:JOQ131077 JYJ131077:JYM131077 KIF131077:KII131077 KSB131077:KSE131077 LBX131077:LCA131077 LLT131077:LLW131077 LVP131077:LVS131077 MFL131077:MFO131077 MPH131077:MPK131077 MZD131077:MZG131077 NIZ131077:NJC131077 NSV131077:NSY131077 OCR131077:OCU131077 OMN131077:OMQ131077 OWJ131077:OWM131077 PGF131077:PGI131077 PQB131077:PQE131077 PZX131077:QAA131077 QJT131077:QJW131077 QTP131077:QTS131077 RDL131077:RDO131077 RNH131077:RNK131077 RXD131077:RXG131077 SGZ131077:SHC131077 SQV131077:SQY131077 TAR131077:TAU131077 TKN131077:TKQ131077 TUJ131077:TUM131077 UEF131077:UEI131077 UOB131077:UOE131077 UXX131077:UYA131077 VHT131077:VHW131077 VRP131077:VRS131077 WBL131077:WBO131077 WLH131077:WLK131077 WVD131077:WVG131077 A196613:D196613 IR196613:IU196613 SN196613:SQ196613 ACJ196613:ACM196613 AMF196613:AMI196613 AWB196613:AWE196613 BFX196613:BGA196613 BPT196613:BPW196613 BZP196613:BZS196613 CJL196613:CJO196613 CTH196613:CTK196613 DDD196613:DDG196613 DMZ196613:DNC196613 DWV196613:DWY196613 EGR196613:EGU196613 EQN196613:EQQ196613 FAJ196613:FAM196613 FKF196613:FKI196613 FUB196613:FUE196613 GDX196613:GEA196613 GNT196613:GNW196613 GXP196613:GXS196613 HHL196613:HHO196613 HRH196613:HRK196613 IBD196613:IBG196613 IKZ196613:ILC196613 IUV196613:IUY196613 JER196613:JEU196613 JON196613:JOQ196613 JYJ196613:JYM196613 KIF196613:KII196613 KSB196613:KSE196613 LBX196613:LCA196613 LLT196613:LLW196613 LVP196613:LVS196613 MFL196613:MFO196613 MPH196613:MPK196613 MZD196613:MZG196613 NIZ196613:NJC196613 NSV196613:NSY196613 OCR196613:OCU196613 OMN196613:OMQ196613 OWJ196613:OWM196613 PGF196613:PGI196613 PQB196613:PQE196613 PZX196613:QAA196613 QJT196613:QJW196613 QTP196613:QTS196613 RDL196613:RDO196613 RNH196613:RNK196613 RXD196613:RXG196613 SGZ196613:SHC196613 SQV196613:SQY196613 TAR196613:TAU196613 TKN196613:TKQ196613 TUJ196613:TUM196613 UEF196613:UEI196613 UOB196613:UOE196613 UXX196613:UYA196613 VHT196613:VHW196613 VRP196613:VRS196613 WBL196613:WBO196613 WLH196613:WLK196613 WVD196613:WVG196613 A262149:D262149 IR262149:IU262149 SN262149:SQ262149 ACJ262149:ACM262149 AMF262149:AMI262149 AWB262149:AWE262149 BFX262149:BGA262149 BPT262149:BPW262149 BZP262149:BZS262149 CJL262149:CJO262149 CTH262149:CTK262149 DDD262149:DDG262149 DMZ262149:DNC262149 DWV262149:DWY262149 EGR262149:EGU262149 EQN262149:EQQ262149 FAJ262149:FAM262149 FKF262149:FKI262149 FUB262149:FUE262149 GDX262149:GEA262149 GNT262149:GNW262149 GXP262149:GXS262149 HHL262149:HHO262149 HRH262149:HRK262149 IBD262149:IBG262149 IKZ262149:ILC262149 IUV262149:IUY262149 JER262149:JEU262149 JON262149:JOQ262149 JYJ262149:JYM262149 KIF262149:KII262149 KSB262149:KSE262149 LBX262149:LCA262149 LLT262149:LLW262149 LVP262149:LVS262149 MFL262149:MFO262149 MPH262149:MPK262149 MZD262149:MZG262149 NIZ262149:NJC262149 NSV262149:NSY262149 OCR262149:OCU262149 OMN262149:OMQ262149 OWJ262149:OWM262149 PGF262149:PGI262149 PQB262149:PQE262149 PZX262149:QAA262149 QJT262149:QJW262149 QTP262149:QTS262149 RDL262149:RDO262149 RNH262149:RNK262149 RXD262149:RXG262149 SGZ262149:SHC262149 SQV262149:SQY262149 TAR262149:TAU262149 TKN262149:TKQ262149 TUJ262149:TUM262149 UEF262149:UEI262149 UOB262149:UOE262149 UXX262149:UYA262149 VHT262149:VHW262149 VRP262149:VRS262149 WBL262149:WBO262149 WLH262149:WLK262149 WVD262149:WVG262149 A327685:D327685 IR327685:IU327685 SN327685:SQ327685 ACJ327685:ACM327685 AMF327685:AMI327685 AWB327685:AWE327685 BFX327685:BGA327685 BPT327685:BPW327685 BZP327685:BZS327685 CJL327685:CJO327685 CTH327685:CTK327685 DDD327685:DDG327685 DMZ327685:DNC327685 DWV327685:DWY327685 EGR327685:EGU327685 EQN327685:EQQ327685 FAJ327685:FAM327685 FKF327685:FKI327685 FUB327685:FUE327685 GDX327685:GEA327685 GNT327685:GNW327685 GXP327685:GXS327685 HHL327685:HHO327685 HRH327685:HRK327685 IBD327685:IBG327685 IKZ327685:ILC327685 IUV327685:IUY327685 JER327685:JEU327685 JON327685:JOQ327685 JYJ327685:JYM327685 KIF327685:KII327685 KSB327685:KSE327685 LBX327685:LCA327685 LLT327685:LLW327685 LVP327685:LVS327685 MFL327685:MFO327685 MPH327685:MPK327685 MZD327685:MZG327685 NIZ327685:NJC327685 NSV327685:NSY327685 OCR327685:OCU327685 OMN327685:OMQ327685 OWJ327685:OWM327685 PGF327685:PGI327685 PQB327685:PQE327685 PZX327685:QAA327685 QJT327685:QJW327685 QTP327685:QTS327685 RDL327685:RDO327685 RNH327685:RNK327685 RXD327685:RXG327685 SGZ327685:SHC327685 SQV327685:SQY327685 TAR327685:TAU327685 TKN327685:TKQ327685 TUJ327685:TUM327685 UEF327685:UEI327685 UOB327685:UOE327685 UXX327685:UYA327685 VHT327685:VHW327685 VRP327685:VRS327685 WBL327685:WBO327685 WLH327685:WLK327685 WVD327685:WVG327685 A393221:D393221 IR393221:IU393221 SN393221:SQ393221 ACJ393221:ACM393221 AMF393221:AMI393221 AWB393221:AWE393221 BFX393221:BGA393221 BPT393221:BPW393221 BZP393221:BZS393221 CJL393221:CJO393221 CTH393221:CTK393221 DDD393221:DDG393221 DMZ393221:DNC393221 DWV393221:DWY393221 EGR393221:EGU393221 EQN393221:EQQ393221 FAJ393221:FAM393221 FKF393221:FKI393221 FUB393221:FUE393221 GDX393221:GEA393221 GNT393221:GNW393221 GXP393221:GXS393221 HHL393221:HHO393221 HRH393221:HRK393221 IBD393221:IBG393221 IKZ393221:ILC393221 IUV393221:IUY393221 JER393221:JEU393221 JON393221:JOQ393221 JYJ393221:JYM393221 KIF393221:KII393221 KSB393221:KSE393221 LBX393221:LCA393221 LLT393221:LLW393221 LVP393221:LVS393221 MFL393221:MFO393221 MPH393221:MPK393221 MZD393221:MZG393221 NIZ393221:NJC393221 NSV393221:NSY393221 OCR393221:OCU393221 OMN393221:OMQ393221 OWJ393221:OWM393221 PGF393221:PGI393221 PQB393221:PQE393221 PZX393221:QAA393221 QJT393221:QJW393221 QTP393221:QTS393221 RDL393221:RDO393221 RNH393221:RNK393221 RXD393221:RXG393221 SGZ393221:SHC393221 SQV393221:SQY393221 TAR393221:TAU393221 TKN393221:TKQ393221 TUJ393221:TUM393221 UEF393221:UEI393221 UOB393221:UOE393221 UXX393221:UYA393221 VHT393221:VHW393221 VRP393221:VRS393221 WBL393221:WBO393221 WLH393221:WLK393221 WVD393221:WVG393221 A458757:D458757 IR458757:IU458757 SN458757:SQ458757 ACJ458757:ACM458757 AMF458757:AMI458757 AWB458757:AWE458757 BFX458757:BGA458757 BPT458757:BPW458757 BZP458757:BZS458757 CJL458757:CJO458757 CTH458757:CTK458757 DDD458757:DDG458757 DMZ458757:DNC458757 DWV458757:DWY458757 EGR458757:EGU458757 EQN458757:EQQ458757 FAJ458757:FAM458757 FKF458757:FKI458757 FUB458757:FUE458757 GDX458757:GEA458757 GNT458757:GNW458757 GXP458757:GXS458757 HHL458757:HHO458757 HRH458757:HRK458757 IBD458757:IBG458757 IKZ458757:ILC458757 IUV458757:IUY458757 JER458757:JEU458757 JON458757:JOQ458757 JYJ458757:JYM458757 KIF458757:KII458757 KSB458757:KSE458757 LBX458757:LCA458757 LLT458757:LLW458757 LVP458757:LVS458757 MFL458757:MFO458757 MPH458757:MPK458757 MZD458757:MZG458757 NIZ458757:NJC458757 NSV458757:NSY458757 OCR458757:OCU458757 OMN458757:OMQ458757 OWJ458757:OWM458757 PGF458757:PGI458757 PQB458757:PQE458757 PZX458757:QAA458757 QJT458757:QJW458757 QTP458757:QTS458757 RDL458757:RDO458757 RNH458757:RNK458757 RXD458757:RXG458757 SGZ458757:SHC458757 SQV458757:SQY458757 TAR458757:TAU458757 TKN458757:TKQ458757 TUJ458757:TUM458757 UEF458757:UEI458757 UOB458757:UOE458757 UXX458757:UYA458757 VHT458757:VHW458757 VRP458757:VRS458757 WBL458757:WBO458757 WLH458757:WLK458757 WVD458757:WVG458757 A524293:D524293 IR524293:IU524293 SN524293:SQ524293 ACJ524293:ACM524293 AMF524293:AMI524293 AWB524293:AWE524293 BFX524293:BGA524293 BPT524293:BPW524293 BZP524293:BZS524293 CJL524293:CJO524293 CTH524293:CTK524293 DDD524293:DDG524293 DMZ524293:DNC524293 DWV524293:DWY524293 EGR524293:EGU524293 EQN524293:EQQ524293 FAJ524293:FAM524293 FKF524293:FKI524293 FUB524293:FUE524293 GDX524293:GEA524293 GNT524293:GNW524293 GXP524293:GXS524293 HHL524293:HHO524293 HRH524293:HRK524293 IBD524293:IBG524293 IKZ524293:ILC524293 IUV524293:IUY524293 JER524293:JEU524293 JON524293:JOQ524293 JYJ524293:JYM524293 KIF524293:KII524293 KSB524293:KSE524293 LBX524293:LCA524293 LLT524293:LLW524293 LVP524293:LVS524293 MFL524293:MFO524293 MPH524293:MPK524293 MZD524293:MZG524293 NIZ524293:NJC524293 NSV524293:NSY524293 OCR524293:OCU524293 OMN524293:OMQ524293 OWJ524293:OWM524293 PGF524293:PGI524293 PQB524293:PQE524293 PZX524293:QAA524293 QJT524293:QJW524293 QTP524293:QTS524293 RDL524293:RDO524293 RNH524293:RNK524293 RXD524293:RXG524293 SGZ524293:SHC524293 SQV524293:SQY524293 TAR524293:TAU524293 TKN524293:TKQ524293 TUJ524293:TUM524293 UEF524293:UEI524293 UOB524293:UOE524293 UXX524293:UYA524293 VHT524293:VHW524293 VRP524293:VRS524293 WBL524293:WBO524293 WLH524293:WLK524293 WVD524293:WVG524293 A589829:D589829 IR589829:IU589829 SN589829:SQ589829 ACJ589829:ACM589829 AMF589829:AMI589829 AWB589829:AWE589829 BFX589829:BGA589829 BPT589829:BPW589829 BZP589829:BZS589829 CJL589829:CJO589829 CTH589829:CTK589829 DDD589829:DDG589829 DMZ589829:DNC589829 DWV589829:DWY589829 EGR589829:EGU589829 EQN589829:EQQ589829 FAJ589829:FAM589829 FKF589829:FKI589829 FUB589829:FUE589829 GDX589829:GEA589829 GNT589829:GNW589829 GXP589829:GXS589829 HHL589829:HHO589829 HRH589829:HRK589829 IBD589829:IBG589829 IKZ589829:ILC589829 IUV589829:IUY589829 JER589829:JEU589829 JON589829:JOQ589829 JYJ589829:JYM589829 KIF589829:KII589829 KSB589829:KSE589829 LBX589829:LCA589829 LLT589829:LLW589829 LVP589829:LVS589829 MFL589829:MFO589829 MPH589829:MPK589829 MZD589829:MZG589829 NIZ589829:NJC589829 NSV589829:NSY589829 OCR589829:OCU589829 OMN589829:OMQ589829 OWJ589829:OWM589829 PGF589829:PGI589829 PQB589829:PQE589829 PZX589829:QAA589829 QJT589829:QJW589829 QTP589829:QTS589829 RDL589829:RDO589829 RNH589829:RNK589829 RXD589829:RXG589829 SGZ589829:SHC589829 SQV589829:SQY589829 TAR589829:TAU589829 TKN589829:TKQ589829 TUJ589829:TUM589829 UEF589829:UEI589829 UOB589829:UOE589829 UXX589829:UYA589829 VHT589829:VHW589829 VRP589829:VRS589829 WBL589829:WBO589829 WLH589829:WLK589829 WVD589829:WVG589829 A655365:D655365 IR655365:IU655365 SN655365:SQ655365 ACJ655365:ACM655365 AMF655365:AMI655365 AWB655365:AWE655365 BFX655365:BGA655365 BPT655365:BPW655365 BZP655365:BZS655365 CJL655365:CJO655365 CTH655365:CTK655365 DDD655365:DDG655365 DMZ655365:DNC655365 DWV655365:DWY655365 EGR655365:EGU655365 EQN655365:EQQ655365 FAJ655365:FAM655365 FKF655365:FKI655365 FUB655365:FUE655365 GDX655365:GEA655365 GNT655365:GNW655365 GXP655365:GXS655365 HHL655365:HHO655365 HRH655365:HRK655365 IBD655365:IBG655365 IKZ655365:ILC655365 IUV655365:IUY655365 JER655365:JEU655365 JON655365:JOQ655365 JYJ655365:JYM655365 KIF655365:KII655365 KSB655365:KSE655365 LBX655365:LCA655365 LLT655365:LLW655365 LVP655365:LVS655365 MFL655365:MFO655365 MPH655365:MPK655365 MZD655365:MZG655365 NIZ655365:NJC655365 NSV655365:NSY655365 OCR655365:OCU655365 OMN655365:OMQ655365 OWJ655365:OWM655365 PGF655365:PGI655365 PQB655365:PQE655365 PZX655365:QAA655365 QJT655365:QJW655365 QTP655365:QTS655365 RDL655365:RDO655365 RNH655365:RNK655365 RXD655365:RXG655365 SGZ655365:SHC655365 SQV655365:SQY655365 TAR655365:TAU655365 TKN655365:TKQ655365 TUJ655365:TUM655365 UEF655365:UEI655365 UOB655365:UOE655365 UXX655365:UYA655365 VHT655365:VHW655365 VRP655365:VRS655365 WBL655365:WBO655365 WLH655365:WLK655365 WVD655365:WVG655365 A720901:D720901 IR720901:IU720901 SN720901:SQ720901 ACJ720901:ACM720901 AMF720901:AMI720901 AWB720901:AWE720901 BFX720901:BGA720901 BPT720901:BPW720901 BZP720901:BZS720901 CJL720901:CJO720901 CTH720901:CTK720901 DDD720901:DDG720901 DMZ720901:DNC720901 DWV720901:DWY720901 EGR720901:EGU720901 EQN720901:EQQ720901 FAJ720901:FAM720901 FKF720901:FKI720901 FUB720901:FUE720901 GDX720901:GEA720901 GNT720901:GNW720901 GXP720901:GXS720901 HHL720901:HHO720901 HRH720901:HRK720901 IBD720901:IBG720901 IKZ720901:ILC720901 IUV720901:IUY720901 JER720901:JEU720901 JON720901:JOQ720901 JYJ720901:JYM720901 KIF720901:KII720901 KSB720901:KSE720901 LBX720901:LCA720901 LLT720901:LLW720901 LVP720901:LVS720901 MFL720901:MFO720901 MPH720901:MPK720901 MZD720901:MZG720901 NIZ720901:NJC720901 NSV720901:NSY720901 OCR720901:OCU720901 OMN720901:OMQ720901 OWJ720901:OWM720901 PGF720901:PGI720901 PQB720901:PQE720901 PZX720901:QAA720901 QJT720901:QJW720901 QTP720901:QTS720901 RDL720901:RDO720901 RNH720901:RNK720901 RXD720901:RXG720901 SGZ720901:SHC720901 SQV720901:SQY720901 TAR720901:TAU720901 TKN720901:TKQ720901 TUJ720901:TUM720901 UEF720901:UEI720901 UOB720901:UOE720901 UXX720901:UYA720901 VHT720901:VHW720901 VRP720901:VRS720901 WBL720901:WBO720901 WLH720901:WLK720901 WVD720901:WVG720901 A786437:D786437 IR786437:IU786437 SN786437:SQ786437 ACJ786437:ACM786437 AMF786437:AMI786437 AWB786437:AWE786437 BFX786437:BGA786437 BPT786437:BPW786437 BZP786437:BZS786437 CJL786437:CJO786437 CTH786437:CTK786437 DDD786437:DDG786437 DMZ786437:DNC786437 DWV786437:DWY786437 EGR786437:EGU786437 EQN786437:EQQ786437 FAJ786437:FAM786437 FKF786437:FKI786437 FUB786437:FUE786437 GDX786437:GEA786437 GNT786437:GNW786437 GXP786437:GXS786437 HHL786437:HHO786437 HRH786437:HRK786437 IBD786437:IBG786437 IKZ786437:ILC786437 IUV786437:IUY786437 JER786437:JEU786437 JON786437:JOQ786437 JYJ786437:JYM786437 KIF786437:KII786437 KSB786437:KSE786437 LBX786437:LCA786437 LLT786437:LLW786437 LVP786437:LVS786437 MFL786437:MFO786437 MPH786437:MPK786437 MZD786437:MZG786437 NIZ786437:NJC786437 NSV786437:NSY786437 OCR786437:OCU786437 OMN786437:OMQ786437 OWJ786437:OWM786437 PGF786437:PGI786437 PQB786437:PQE786437 PZX786437:QAA786437 QJT786437:QJW786437 QTP786437:QTS786437 RDL786437:RDO786437 RNH786437:RNK786437 RXD786437:RXG786437 SGZ786437:SHC786437 SQV786437:SQY786437 TAR786437:TAU786437 TKN786437:TKQ786437 TUJ786437:TUM786437 UEF786437:UEI786437 UOB786437:UOE786437 UXX786437:UYA786437 VHT786437:VHW786437 VRP786437:VRS786437 WBL786437:WBO786437 WLH786437:WLK786437 WVD786437:WVG786437 A851973:D851973 IR851973:IU851973 SN851973:SQ851973 ACJ851973:ACM851973 AMF851973:AMI851973 AWB851973:AWE851973 BFX851973:BGA851973 BPT851973:BPW851973 BZP851973:BZS851973 CJL851973:CJO851973 CTH851973:CTK851973 DDD851973:DDG851973 DMZ851973:DNC851973 DWV851973:DWY851973 EGR851973:EGU851973 EQN851973:EQQ851973 FAJ851973:FAM851973 FKF851973:FKI851973 FUB851973:FUE851973 GDX851973:GEA851973 GNT851973:GNW851973 GXP851973:GXS851973 HHL851973:HHO851973 HRH851973:HRK851973 IBD851973:IBG851973 IKZ851973:ILC851973 IUV851973:IUY851973 JER851973:JEU851973 JON851973:JOQ851973 JYJ851973:JYM851973 KIF851973:KII851973 KSB851973:KSE851973 LBX851973:LCA851973 LLT851973:LLW851973 LVP851973:LVS851973 MFL851973:MFO851973 MPH851973:MPK851973 MZD851973:MZG851973 NIZ851973:NJC851973 NSV851973:NSY851973 OCR851973:OCU851973 OMN851973:OMQ851973 OWJ851973:OWM851973 PGF851973:PGI851973 PQB851973:PQE851973 PZX851973:QAA851973 QJT851973:QJW851973 QTP851973:QTS851973 RDL851973:RDO851973 RNH851973:RNK851973 RXD851973:RXG851973 SGZ851973:SHC851973 SQV851973:SQY851973 TAR851973:TAU851973 TKN851973:TKQ851973 TUJ851973:TUM851973 UEF851973:UEI851973 UOB851973:UOE851973 UXX851973:UYA851973 VHT851973:VHW851973 VRP851973:VRS851973 WBL851973:WBO851973 WLH851973:WLK851973 WVD851973:WVG851973 A917509:D917509 IR917509:IU917509 SN917509:SQ917509 ACJ917509:ACM917509 AMF917509:AMI917509 AWB917509:AWE917509 BFX917509:BGA917509 BPT917509:BPW917509 BZP917509:BZS917509 CJL917509:CJO917509 CTH917509:CTK917509 DDD917509:DDG917509 DMZ917509:DNC917509 DWV917509:DWY917509 EGR917509:EGU917509 EQN917509:EQQ917509 FAJ917509:FAM917509 FKF917509:FKI917509 FUB917509:FUE917509 GDX917509:GEA917509 GNT917509:GNW917509 GXP917509:GXS917509 HHL917509:HHO917509 HRH917509:HRK917509 IBD917509:IBG917509 IKZ917509:ILC917509 IUV917509:IUY917509 JER917509:JEU917509 JON917509:JOQ917509 JYJ917509:JYM917509 KIF917509:KII917509 KSB917509:KSE917509 LBX917509:LCA917509 LLT917509:LLW917509 LVP917509:LVS917509 MFL917509:MFO917509 MPH917509:MPK917509 MZD917509:MZG917509 NIZ917509:NJC917509 NSV917509:NSY917509 OCR917509:OCU917509 OMN917509:OMQ917509 OWJ917509:OWM917509 PGF917509:PGI917509 PQB917509:PQE917509 PZX917509:QAA917509 QJT917509:QJW917509 QTP917509:QTS917509 RDL917509:RDO917509 RNH917509:RNK917509 RXD917509:RXG917509 SGZ917509:SHC917509 SQV917509:SQY917509 TAR917509:TAU917509 TKN917509:TKQ917509 TUJ917509:TUM917509 UEF917509:UEI917509 UOB917509:UOE917509 UXX917509:UYA917509 VHT917509:VHW917509 VRP917509:VRS917509 WBL917509:WBO917509 WLH917509:WLK917509 WVD917509:WVG917509 A983045:D983045 IR983045:IU983045 SN983045:SQ983045 ACJ983045:ACM983045 AMF983045:AMI983045 AWB983045:AWE983045 BFX983045:BGA983045 BPT983045:BPW983045 BZP983045:BZS983045 CJL983045:CJO983045 CTH983045:CTK983045 DDD983045:DDG983045 DMZ983045:DNC983045 DWV983045:DWY983045 EGR983045:EGU983045 EQN983045:EQQ983045 FAJ983045:FAM983045 FKF983045:FKI983045 FUB983045:FUE983045 GDX983045:GEA983045 GNT983045:GNW983045 GXP983045:GXS983045 HHL983045:HHO983045 HRH983045:HRK983045 IBD983045:IBG983045 IKZ983045:ILC983045 IUV983045:IUY983045 JER983045:JEU983045 JON983045:JOQ983045 JYJ983045:JYM983045 KIF983045:KII983045 KSB983045:KSE983045 LBX983045:LCA983045 LLT983045:LLW983045 LVP983045:LVS983045 MFL983045:MFO983045 MPH983045:MPK983045 MZD983045:MZG983045 NIZ983045:NJC983045 NSV983045:NSY983045 OCR983045:OCU983045 OMN983045:OMQ983045 OWJ983045:OWM983045 PGF983045:PGI983045 PQB983045:PQE983045 PZX983045:QAA983045 QJT983045:QJW983045 QTP983045:QTS983045 RDL983045:RDO983045 RNH983045:RNK983045 RXD983045:RXG983045 SGZ983045:SHC983045 SQV983045:SQY983045 TAR983045:TAU983045 TKN983045:TKQ983045 TUJ983045:TUM983045 UEF983045:UEI983045 UOB983045:UOE983045 UXX983045:UYA983045 VHT983045:VHW983045 VRP983045:VRS983045 WBL983045:WBO983045 WLH983045:WLK983045 WVD983045:WVG983045">
      <formula1>Table2indicators</formula1>
    </dataValidation>
    <dataValidation type="list" allowBlank="1" showInputMessage="1" showErrorMessage="1" sqref="A5:D5">
      <formula1>T2indicators</formula1>
    </dataValidation>
  </dataValidations>
  <pageMargins left="0.70866141732283472" right="0.70866141732283472" top="0.74803149606299213" bottom="0.74803149606299213" header="0.31496062992125984" footer="0.31496062992125984"/>
  <pageSetup paperSize="9" fitToWidth="0" orientation="portrait" r:id="rId1"/>
  <ignoredErrors>
    <ignoredError sqref="B10:D14 D8 A7 B16:D20 C15:D1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20</vt:i4>
      </vt:variant>
    </vt:vector>
  </HeadingPairs>
  <TitlesOfParts>
    <vt:vector size="42" baseType="lpstr">
      <vt:lpstr>Index</vt:lpstr>
      <vt:lpstr>Denominators</vt:lpstr>
      <vt:lpstr>Table 1a</vt:lpstr>
      <vt:lpstr>Table 1b</vt:lpstr>
      <vt:lpstr>Table 1c</vt:lpstr>
      <vt:lpstr>Table 1d</vt:lpstr>
      <vt:lpstr>Table 2 data</vt:lpstr>
      <vt:lpstr>Table1a for Checks</vt:lpstr>
      <vt:lpstr>Table 2</vt:lpstr>
      <vt:lpstr>T3_4ab</vt:lpstr>
      <vt:lpstr>Table 3a</vt:lpstr>
      <vt:lpstr>Table 3b</vt:lpstr>
      <vt:lpstr>Table 3c</vt:lpstr>
      <vt:lpstr>Table 3d</vt:lpstr>
      <vt:lpstr>Table 4a</vt:lpstr>
      <vt:lpstr>Table 4b</vt:lpstr>
      <vt:lpstr>SQL 5ab</vt:lpstr>
      <vt:lpstr>Table 5a</vt:lpstr>
      <vt:lpstr>Table 5b</vt:lpstr>
      <vt:lpstr>SQL 6ab</vt:lpstr>
      <vt:lpstr>Table 6a</vt:lpstr>
      <vt:lpstr>Table 6b</vt:lpstr>
      <vt:lpstr>Denominators</vt:lpstr>
      <vt:lpstr>Denominators2014</vt:lpstr>
      <vt:lpstr>Denominators2014T5</vt:lpstr>
      <vt:lpstr>Gender</vt:lpstr>
      <vt:lpstr>Index!Print_Area</vt:lpstr>
      <vt:lpstr>'Table 1c'!Print_Area</vt:lpstr>
      <vt:lpstr>'Table 3a'!Print_Area</vt:lpstr>
      <vt:lpstr>'Table 3b'!Print_Area</vt:lpstr>
      <vt:lpstr>'Table 3c'!Print_Area</vt:lpstr>
      <vt:lpstr>'Table 3d'!Print_Area</vt:lpstr>
      <vt:lpstr>'Table 5a'!Print_Area</vt:lpstr>
      <vt:lpstr>'Table 5b'!Print_Area</vt:lpstr>
      <vt:lpstr>'Table 6a'!Print_Area</vt:lpstr>
      <vt:lpstr>'Table 5a'!Print_Titles</vt:lpstr>
      <vt:lpstr>T2indicators</vt:lpstr>
      <vt:lpstr>T314Percentage</vt:lpstr>
      <vt:lpstr>T3Percentage</vt:lpstr>
      <vt:lpstr>Table5</vt:lpstr>
      <vt:lpstr>Table52014</vt:lpstr>
      <vt:lpstr>Table6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Archbold</dc:creator>
  <cp:lastModifiedBy>HOWICK, Benjamin</cp:lastModifiedBy>
  <cp:lastPrinted>2014-10-20T15:31:28Z</cp:lastPrinted>
  <dcterms:created xsi:type="dcterms:W3CDTF">2012-01-24T15:03:38Z</dcterms:created>
  <dcterms:modified xsi:type="dcterms:W3CDTF">2014-12-10T16:11:19Z</dcterms:modified>
</cp:coreProperties>
</file>