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9600" windowHeight="10395"/>
  </bookViews>
  <sheets>
    <sheet name="LA dropdown" sheetId="3" r:id="rId1"/>
    <sheet name="table" sheetId="2" r:id="rId2"/>
  </sheets>
  <calcPr calcId="145621"/>
</workbook>
</file>

<file path=xl/calcChain.xml><?xml version="1.0" encoding="utf-8"?>
<calcChain xmlns="http://schemas.openxmlformats.org/spreadsheetml/2006/main">
  <c r="I137" i="2" l="1"/>
  <c r="J137" i="2"/>
  <c r="L137" i="2" s="1"/>
  <c r="M137" i="2" s="1"/>
  <c r="K137" i="2"/>
  <c r="E5" i="3" l="1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2" i="2"/>
  <c r="D14" i="3" l="1"/>
  <c r="D10" i="3"/>
  <c r="D13" i="3"/>
  <c r="D22" i="3" s="1"/>
  <c r="D12" i="3"/>
  <c r="D11" i="3"/>
  <c r="E155" i="2"/>
  <c r="G155" i="2"/>
  <c r="I153" i="2"/>
  <c r="H153" i="2"/>
  <c r="J153" i="2" s="1"/>
  <c r="I152" i="2"/>
  <c r="H152" i="2"/>
  <c r="J152" i="2" s="1"/>
  <c r="I151" i="2"/>
  <c r="H151" i="2"/>
  <c r="J151" i="2" s="1"/>
  <c r="I150" i="2"/>
  <c r="H150" i="2"/>
  <c r="J150" i="2" s="1"/>
  <c r="I149" i="2"/>
  <c r="H149" i="2"/>
  <c r="I148" i="2"/>
  <c r="H148" i="2"/>
  <c r="I147" i="2"/>
  <c r="H147" i="2"/>
  <c r="I146" i="2"/>
  <c r="H146" i="2"/>
  <c r="I145" i="2"/>
  <c r="H145" i="2"/>
  <c r="I144" i="2"/>
  <c r="H144" i="2"/>
  <c r="J144" i="2" s="1"/>
  <c r="I143" i="2"/>
  <c r="H143" i="2"/>
  <c r="I142" i="2"/>
  <c r="H142" i="2"/>
  <c r="I141" i="2"/>
  <c r="H141" i="2"/>
  <c r="I140" i="2"/>
  <c r="H140" i="2"/>
  <c r="I139" i="2"/>
  <c r="H139" i="2"/>
  <c r="J139" i="2" s="1"/>
  <c r="I138" i="2"/>
  <c r="H138" i="2"/>
  <c r="I136" i="2"/>
  <c r="H136" i="2"/>
  <c r="J136" i="2" s="1"/>
  <c r="I135" i="2"/>
  <c r="H135" i="2"/>
  <c r="J135" i="2" s="1"/>
  <c r="I134" i="2"/>
  <c r="H134" i="2"/>
  <c r="J134" i="2" s="1"/>
  <c r="I133" i="2"/>
  <c r="H133" i="2"/>
  <c r="J133" i="2" s="1"/>
  <c r="I132" i="2"/>
  <c r="H132" i="2"/>
  <c r="I131" i="2"/>
  <c r="H131" i="2"/>
  <c r="J131" i="2" s="1"/>
  <c r="I130" i="2"/>
  <c r="H130" i="2"/>
  <c r="J130" i="2" s="1"/>
  <c r="I129" i="2"/>
  <c r="H129" i="2"/>
  <c r="J129" i="2" s="1"/>
  <c r="I128" i="2"/>
  <c r="H128" i="2"/>
  <c r="J128" i="2" s="1"/>
  <c r="L128" i="2" s="1"/>
  <c r="M128" i="2" s="1"/>
  <c r="I127" i="2"/>
  <c r="H127" i="2"/>
  <c r="J127" i="2" s="1"/>
  <c r="I126" i="2"/>
  <c r="H126" i="2"/>
  <c r="J126" i="2" s="1"/>
  <c r="L126" i="2" s="1"/>
  <c r="M126" i="2" s="1"/>
  <c r="I125" i="2"/>
  <c r="H125" i="2"/>
  <c r="I124" i="2"/>
  <c r="H124" i="2"/>
  <c r="I122" i="2"/>
  <c r="H122" i="2"/>
  <c r="I121" i="2"/>
  <c r="H121" i="2"/>
  <c r="I120" i="2"/>
  <c r="H120" i="2"/>
  <c r="I119" i="2"/>
  <c r="H119" i="2"/>
  <c r="I118" i="2"/>
  <c r="H118" i="2"/>
  <c r="J118" i="2" s="1"/>
  <c r="J117" i="2"/>
  <c r="I117" i="2"/>
  <c r="H117" i="2"/>
  <c r="I116" i="2"/>
  <c r="H116" i="2"/>
  <c r="J116" i="2" s="1"/>
  <c r="I115" i="2"/>
  <c r="H115" i="2"/>
  <c r="I114" i="2"/>
  <c r="H114" i="2"/>
  <c r="J114" i="2" s="1"/>
  <c r="I113" i="2"/>
  <c r="H113" i="2"/>
  <c r="J113" i="2" s="1"/>
  <c r="I112" i="2"/>
  <c r="H112" i="2"/>
  <c r="J112" i="2" s="1"/>
  <c r="I111" i="2"/>
  <c r="H111" i="2"/>
  <c r="J111" i="2" s="1"/>
  <c r="I110" i="2"/>
  <c r="H110" i="2"/>
  <c r="J110" i="2" s="1"/>
  <c r="I109" i="2"/>
  <c r="H109" i="2"/>
  <c r="I108" i="2"/>
  <c r="H108" i="2"/>
  <c r="I107" i="2"/>
  <c r="H107" i="2"/>
  <c r="J107" i="2" s="1"/>
  <c r="I106" i="2"/>
  <c r="H106" i="2"/>
  <c r="J106" i="2" s="1"/>
  <c r="I105" i="2"/>
  <c r="H105" i="2"/>
  <c r="I104" i="2"/>
  <c r="H104" i="2"/>
  <c r="J104" i="2" s="1"/>
  <c r="I103" i="2"/>
  <c r="H103" i="2"/>
  <c r="J103" i="2" s="1"/>
  <c r="I102" i="2"/>
  <c r="H102" i="2"/>
  <c r="J102" i="2" s="1"/>
  <c r="I101" i="2"/>
  <c r="H101" i="2"/>
  <c r="I100" i="2"/>
  <c r="H100" i="2"/>
  <c r="J100" i="2" s="1"/>
  <c r="I99" i="2"/>
  <c r="H99" i="2"/>
  <c r="J99" i="2" s="1"/>
  <c r="I98" i="2"/>
  <c r="H98" i="2"/>
  <c r="I97" i="2"/>
  <c r="H97" i="2"/>
  <c r="I96" i="2"/>
  <c r="H96" i="2"/>
  <c r="I95" i="2"/>
  <c r="H95" i="2"/>
  <c r="I94" i="2"/>
  <c r="H94" i="2"/>
  <c r="I93" i="2"/>
  <c r="H93" i="2"/>
  <c r="J93" i="2" s="1"/>
  <c r="I92" i="2"/>
  <c r="H92" i="2"/>
  <c r="J92" i="2" s="1"/>
  <c r="I91" i="2"/>
  <c r="H91" i="2"/>
  <c r="I90" i="2"/>
  <c r="H90" i="2"/>
  <c r="I89" i="2"/>
  <c r="H89" i="2"/>
  <c r="I88" i="2"/>
  <c r="H88" i="2"/>
  <c r="J88" i="2" s="1"/>
  <c r="I87" i="2"/>
  <c r="H87" i="2"/>
  <c r="J87" i="2" s="1"/>
  <c r="I86" i="2"/>
  <c r="H86" i="2"/>
  <c r="J86" i="2" s="1"/>
  <c r="I85" i="2"/>
  <c r="H85" i="2"/>
  <c r="J85" i="2" s="1"/>
  <c r="I84" i="2"/>
  <c r="H84" i="2"/>
  <c r="J84" i="2" s="1"/>
  <c r="I83" i="2"/>
  <c r="H83" i="2"/>
  <c r="I82" i="2"/>
  <c r="H82" i="2"/>
  <c r="J82" i="2" s="1"/>
  <c r="I81" i="2"/>
  <c r="H81" i="2"/>
  <c r="J81" i="2" s="1"/>
  <c r="L81" i="2" s="1"/>
  <c r="M81" i="2" s="1"/>
  <c r="I80" i="2"/>
  <c r="H80" i="2"/>
  <c r="I79" i="2"/>
  <c r="H79" i="2"/>
  <c r="J79" i="2" s="1"/>
  <c r="I78" i="2"/>
  <c r="H78" i="2"/>
  <c r="J78" i="2" s="1"/>
  <c r="I77" i="2"/>
  <c r="H77" i="2"/>
  <c r="I76" i="2"/>
  <c r="H76" i="2"/>
  <c r="I75" i="2"/>
  <c r="H75" i="2"/>
  <c r="J75" i="2" s="1"/>
  <c r="I74" i="2"/>
  <c r="H74" i="2"/>
  <c r="I73" i="2"/>
  <c r="H73" i="2"/>
  <c r="J73" i="2" s="1"/>
  <c r="I72" i="2"/>
  <c r="H72" i="2"/>
  <c r="J72" i="2" s="1"/>
  <c r="I71" i="2"/>
  <c r="I70" i="2"/>
  <c r="H70" i="2"/>
  <c r="J70" i="2" s="1"/>
  <c r="I69" i="2"/>
  <c r="H69" i="2"/>
  <c r="J69" i="2" s="1"/>
  <c r="I68" i="2"/>
  <c r="H68" i="2"/>
  <c r="J68" i="2" s="1"/>
  <c r="I67" i="2"/>
  <c r="H67" i="2"/>
  <c r="I66" i="2"/>
  <c r="H66" i="2"/>
  <c r="I65" i="2"/>
  <c r="H65" i="2"/>
  <c r="J65" i="2" s="1"/>
  <c r="I64" i="2"/>
  <c r="H64" i="2"/>
  <c r="J64" i="2" s="1"/>
  <c r="I63" i="2"/>
  <c r="H63" i="2"/>
  <c r="I62" i="2"/>
  <c r="H62" i="2"/>
  <c r="I61" i="2"/>
  <c r="H61" i="2"/>
  <c r="J61" i="2" s="1"/>
  <c r="I60" i="2"/>
  <c r="H60" i="2"/>
  <c r="J60" i="2" s="1"/>
  <c r="L60" i="2" s="1"/>
  <c r="M60" i="2" s="1"/>
  <c r="I59" i="2"/>
  <c r="H59" i="2"/>
  <c r="I58" i="2"/>
  <c r="H58" i="2"/>
  <c r="I57" i="2"/>
  <c r="H57" i="2"/>
  <c r="I56" i="2"/>
  <c r="H56" i="2"/>
  <c r="I55" i="2"/>
  <c r="H55" i="2"/>
  <c r="J55" i="2" s="1"/>
  <c r="I54" i="2"/>
  <c r="H54" i="2"/>
  <c r="I53" i="2"/>
  <c r="H53" i="2"/>
  <c r="J53" i="2" s="1"/>
  <c r="I52" i="2"/>
  <c r="H52" i="2"/>
  <c r="I51" i="2"/>
  <c r="H51" i="2"/>
  <c r="I50" i="2"/>
  <c r="H50" i="2"/>
  <c r="I49" i="2"/>
  <c r="H49" i="2"/>
  <c r="I48" i="2"/>
  <c r="H48" i="2"/>
  <c r="I47" i="2"/>
  <c r="H47" i="2"/>
  <c r="J47" i="2" s="1"/>
  <c r="I46" i="2"/>
  <c r="H46" i="2"/>
  <c r="J46" i="2" s="1"/>
  <c r="I45" i="2"/>
  <c r="H45" i="2"/>
  <c r="I44" i="2"/>
  <c r="H44" i="2"/>
  <c r="I43" i="2"/>
  <c r="H43" i="2"/>
  <c r="I42" i="2"/>
  <c r="H42" i="2"/>
  <c r="J42" i="2" s="1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J27" i="2" s="1"/>
  <c r="I26" i="2"/>
  <c r="H26" i="2"/>
  <c r="I25" i="2"/>
  <c r="H25" i="2"/>
  <c r="I24" i="2"/>
  <c r="H24" i="2"/>
  <c r="J23" i="2"/>
  <c r="L23" i="2" s="1"/>
  <c r="M23" i="2" s="1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J14" i="2" s="1"/>
  <c r="I13" i="2"/>
  <c r="H13" i="2"/>
  <c r="I12" i="2"/>
  <c r="H12" i="2"/>
  <c r="I11" i="2"/>
  <c r="H11" i="2"/>
  <c r="I10" i="2"/>
  <c r="H10" i="2"/>
  <c r="J10" i="2" s="1"/>
  <c r="I9" i="2"/>
  <c r="H9" i="2"/>
  <c r="J9" i="2" s="1"/>
  <c r="I8" i="2"/>
  <c r="H8" i="2"/>
  <c r="J8" i="2" s="1"/>
  <c r="I7" i="2"/>
  <c r="H7" i="2"/>
  <c r="I6" i="2"/>
  <c r="H6" i="2"/>
  <c r="J6" i="2" s="1"/>
  <c r="I5" i="2"/>
  <c r="H5" i="2"/>
  <c r="I4" i="2"/>
  <c r="H4" i="2"/>
  <c r="I3" i="2"/>
  <c r="H3" i="2"/>
  <c r="I2" i="2"/>
  <c r="H2" i="2"/>
  <c r="D20" i="3" l="1"/>
  <c r="D19" i="3"/>
  <c r="D21" i="3" s="1"/>
  <c r="D23" i="3" s="1"/>
  <c r="D24" i="3" s="1"/>
  <c r="L104" i="2"/>
  <c r="M104" i="2" s="1"/>
  <c r="L6" i="2"/>
  <c r="M6" i="2" s="1"/>
  <c r="L14" i="2"/>
  <c r="M14" i="2" s="1"/>
  <c r="J97" i="2"/>
  <c r="L97" i="2" s="1"/>
  <c r="M97" i="2" s="1"/>
  <c r="J98" i="2"/>
  <c r="L98" i="2" s="1"/>
  <c r="M98" i="2" s="1"/>
  <c r="L99" i="2"/>
  <c r="M99" i="2" s="1"/>
  <c r="J101" i="2"/>
  <c r="L101" i="2" s="1"/>
  <c r="M101" i="2" s="1"/>
  <c r="J146" i="2"/>
  <c r="L146" i="2" s="1"/>
  <c r="M146" i="2" s="1"/>
  <c r="L150" i="2"/>
  <c r="M150" i="2" s="1"/>
  <c r="L151" i="2"/>
  <c r="M151" i="2" s="1"/>
  <c r="J25" i="2"/>
  <c r="L25" i="2" s="1"/>
  <c r="M25" i="2" s="1"/>
  <c r="L27" i="2"/>
  <c r="M27" i="2" s="1"/>
  <c r="J49" i="2"/>
  <c r="L49" i="2" s="1"/>
  <c r="M49" i="2" s="1"/>
  <c r="J11" i="2"/>
  <c r="L11" i="2" s="1"/>
  <c r="M11" i="2" s="1"/>
  <c r="J33" i="2"/>
  <c r="L33" i="2" s="1"/>
  <c r="M33" i="2" s="1"/>
  <c r="J48" i="2"/>
  <c r="L48" i="2" s="1"/>
  <c r="M48" i="2" s="1"/>
  <c r="L107" i="2"/>
  <c r="M107" i="2" s="1"/>
  <c r="J109" i="2"/>
  <c r="L109" i="2" s="1"/>
  <c r="M109" i="2" s="1"/>
  <c r="L112" i="2"/>
  <c r="M112" i="2" s="1"/>
  <c r="J122" i="2"/>
  <c r="L122" i="2" s="1"/>
  <c r="M122" i="2" s="1"/>
  <c r="J7" i="2"/>
  <c r="L7" i="2" s="1"/>
  <c r="M7" i="2" s="1"/>
  <c r="L8" i="2"/>
  <c r="M8" i="2" s="1"/>
  <c r="L64" i="2"/>
  <c r="M64" i="2" s="1"/>
  <c r="L88" i="2"/>
  <c r="M88" i="2" s="1"/>
  <c r="J89" i="2"/>
  <c r="L89" i="2" s="1"/>
  <c r="M89" i="2" s="1"/>
  <c r="J19" i="2"/>
  <c r="L19" i="2" s="1"/>
  <c r="M19" i="2" s="1"/>
  <c r="J38" i="2"/>
  <c r="L38" i="2" s="1"/>
  <c r="M38" i="2" s="1"/>
  <c r="J66" i="2"/>
  <c r="L66" i="2" s="1"/>
  <c r="M66" i="2" s="1"/>
  <c r="L153" i="2"/>
  <c r="M153" i="2" s="1"/>
  <c r="J15" i="2"/>
  <c r="L15" i="2" s="1"/>
  <c r="M15" i="2" s="1"/>
  <c r="J18" i="2"/>
  <c r="L18" i="2" s="1"/>
  <c r="M18" i="2" s="1"/>
  <c r="J22" i="2"/>
  <c r="L22" i="2" s="1"/>
  <c r="M22" i="2" s="1"/>
  <c r="J30" i="2"/>
  <c r="L30" i="2" s="1"/>
  <c r="M30" i="2" s="1"/>
  <c r="J31" i="2"/>
  <c r="L31" i="2" s="1"/>
  <c r="M31" i="2" s="1"/>
  <c r="J39" i="2"/>
  <c r="L39" i="2" s="1"/>
  <c r="M39" i="2" s="1"/>
  <c r="L47" i="2"/>
  <c r="M47" i="2" s="1"/>
  <c r="L69" i="2"/>
  <c r="M69" i="2" s="1"/>
  <c r="L70" i="2"/>
  <c r="M70" i="2" s="1"/>
  <c r="L78" i="2"/>
  <c r="M78" i="2" s="1"/>
  <c r="J94" i="2"/>
  <c r="L94" i="2" s="1"/>
  <c r="M94" i="2" s="1"/>
  <c r="J121" i="2"/>
  <c r="L121" i="2" s="1"/>
  <c r="M121" i="2" s="1"/>
  <c r="L129" i="2"/>
  <c r="M129" i="2" s="1"/>
  <c r="L136" i="2"/>
  <c r="M136" i="2" s="1"/>
  <c r="J138" i="2"/>
  <c r="L138" i="2" s="1"/>
  <c r="M138" i="2" s="1"/>
  <c r="J140" i="2"/>
  <c r="L140" i="2" s="1"/>
  <c r="M140" i="2" s="1"/>
  <c r="J2" i="2"/>
  <c r="L2" i="2" s="1"/>
  <c r="M2" i="2" s="1"/>
  <c r="J3" i="2"/>
  <c r="L3" i="2" s="1"/>
  <c r="M3" i="2" s="1"/>
  <c r="J56" i="2"/>
  <c r="L56" i="2" s="1"/>
  <c r="M56" i="2" s="1"/>
  <c r="L72" i="2"/>
  <c r="M72" i="2" s="1"/>
  <c r="J74" i="2"/>
  <c r="L74" i="2" s="1"/>
  <c r="M74" i="2" s="1"/>
  <c r="J90" i="2"/>
  <c r="L90" i="2" s="1"/>
  <c r="M90" i="2" s="1"/>
  <c r="J105" i="2"/>
  <c r="L105" i="2" s="1"/>
  <c r="M105" i="2" s="1"/>
  <c r="J143" i="2"/>
  <c r="L143" i="2" s="1"/>
  <c r="M143" i="2" s="1"/>
  <c r="D155" i="2"/>
  <c r="J35" i="2"/>
  <c r="L35" i="2" s="1"/>
  <c r="M35" i="2" s="1"/>
  <c r="J43" i="2"/>
  <c r="L43" i="2" s="1"/>
  <c r="M43" i="2" s="1"/>
  <c r="J50" i="2"/>
  <c r="L50" i="2" s="1"/>
  <c r="M50" i="2" s="1"/>
  <c r="J62" i="2"/>
  <c r="L62" i="2" s="1"/>
  <c r="M62" i="2" s="1"/>
  <c r="L86" i="2"/>
  <c r="M86" i="2" s="1"/>
  <c r="J148" i="2"/>
  <c r="L148" i="2" s="1"/>
  <c r="M148" i="2" s="1"/>
  <c r="L75" i="2"/>
  <c r="M75" i="2" s="1"/>
  <c r="L127" i="2"/>
  <c r="M127" i="2" s="1"/>
  <c r="H71" i="2"/>
  <c r="J71" i="2" s="1"/>
  <c r="L71" i="2" s="1"/>
  <c r="M71" i="2" s="1"/>
  <c r="J77" i="2"/>
  <c r="L77" i="2" s="1"/>
  <c r="M77" i="2" s="1"/>
  <c r="L79" i="2"/>
  <c r="M79" i="2" s="1"/>
  <c r="L87" i="2"/>
  <c r="M87" i="2" s="1"/>
  <c r="J95" i="2"/>
  <c r="L95" i="2" s="1"/>
  <c r="M95" i="2" s="1"/>
  <c r="L100" i="2"/>
  <c r="M100" i="2" s="1"/>
  <c r="J108" i="2"/>
  <c r="L108" i="2" s="1"/>
  <c r="M108" i="2" s="1"/>
  <c r="L116" i="2"/>
  <c r="M116" i="2" s="1"/>
  <c r="J147" i="2"/>
  <c r="L147" i="2" s="1"/>
  <c r="M147" i="2" s="1"/>
  <c r="J149" i="2"/>
  <c r="L149" i="2" s="1"/>
  <c r="M149" i="2" s="1"/>
  <c r="L118" i="2"/>
  <c r="M118" i="2" s="1"/>
  <c r="L135" i="2"/>
  <c r="M135" i="2" s="1"/>
  <c r="J4" i="2"/>
  <c r="L4" i="2" s="1"/>
  <c r="M4" i="2" s="1"/>
  <c r="L46" i="2"/>
  <c r="M46" i="2" s="1"/>
  <c r="L53" i="2"/>
  <c r="M53" i="2" s="1"/>
  <c r="J54" i="2"/>
  <c r="L54" i="2" s="1"/>
  <c r="M54" i="2" s="1"/>
  <c r="L9" i="2"/>
  <c r="M9" i="2" s="1"/>
  <c r="J17" i="2"/>
  <c r="L17" i="2" s="1"/>
  <c r="M17" i="2" s="1"/>
  <c r="J34" i="2"/>
  <c r="L34" i="2" s="1"/>
  <c r="M34" i="2" s="1"/>
  <c r="J36" i="2"/>
  <c r="L36" i="2" s="1"/>
  <c r="M36" i="2" s="1"/>
  <c r="J44" i="2"/>
  <c r="L44" i="2" s="1"/>
  <c r="M44" i="2" s="1"/>
  <c r="J59" i="2"/>
  <c r="L59" i="2" s="1"/>
  <c r="M59" i="2" s="1"/>
  <c r="L73" i="2"/>
  <c r="M73" i="2" s="1"/>
  <c r="L84" i="2"/>
  <c r="M84" i="2" s="1"/>
  <c r="L92" i="2"/>
  <c r="M92" i="2" s="1"/>
  <c r="J141" i="2"/>
  <c r="L141" i="2" s="1"/>
  <c r="M141" i="2" s="1"/>
  <c r="J20" i="2"/>
  <c r="L20" i="2" s="1"/>
  <c r="M20" i="2" s="1"/>
  <c r="J119" i="2"/>
  <c r="L119" i="2" s="1"/>
  <c r="M119" i="2" s="1"/>
  <c r="C155" i="2"/>
  <c r="J12" i="2"/>
  <c r="L12" i="2" s="1"/>
  <c r="M12" i="2" s="1"/>
  <c r="J26" i="2"/>
  <c r="L26" i="2" s="1"/>
  <c r="M26" i="2" s="1"/>
  <c r="J28" i="2"/>
  <c r="L28" i="2" s="1"/>
  <c r="M28" i="2" s="1"/>
  <c r="J41" i="2"/>
  <c r="L41" i="2" s="1"/>
  <c r="M41" i="2" s="1"/>
  <c r="J45" i="2"/>
  <c r="L45" i="2" s="1"/>
  <c r="M45" i="2" s="1"/>
  <c r="J52" i="2"/>
  <c r="L52" i="2" s="1"/>
  <c r="M52" i="2" s="1"/>
  <c r="L55" i="2"/>
  <c r="M55" i="2" s="1"/>
  <c r="J57" i="2"/>
  <c r="L57" i="2" s="1"/>
  <c r="M57" i="2" s="1"/>
  <c r="L102" i="2"/>
  <c r="M102" i="2" s="1"/>
  <c r="L103" i="2"/>
  <c r="M103" i="2" s="1"/>
  <c r="L110" i="2"/>
  <c r="M110" i="2" s="1"/>
  <c r="L111" i="2"/>
  <c r="M111" i="2" s="1"/>
  <c r="L113" i="2"/>
  <c r="M113" i="2" s="1"/>
  <c r="L134" i="2"/>
  <c r="M134" i="2" s="1"/>
  <c r="F155" i="2"/>
  <c r="J5" i="2"/>
  <c r="L5" i="2" s="1"/>
  <c r="M5" i="2" s="1"/>
  <c r="J16" i="2"/>
  <c r="L16" i="2" s="1"/>
  <c r="M16" i="2" s="1"/>
  <c r="J21" i="2"/>
  <c r="L21" i="2" s="1"/>
  <c r="M21" i="2" s="1"/>
  <c r="J24" i="2"/>
  <c r="L24" i="2" s="1"/>
  <c r="M24" i="2" s="1"/>
  <c r="J29" i="2"/>
  <c r="L29" i="2" s="1"/>
  <c r="M29" i="2" s="1"/>
  <c r="J37" i="2"/>
  <c r="L37" i="2" s="1"/>
  <c r="M37" i="2" s="1"/>
  <c r="J40" i="2"/>
  <c r="L40" i="2" s="1"/>
  <c r="M40" i="2" s="1"/>
  <c r="L10" i="2"/>
  <c r="M10" i="2" s="1"/>
  <c r="L42" i="2"/>
  <c r="M42" i="2" s="1"/>
  <c r="J58" i="2"/>
  <c r="L58" i="2" s="1"/>
  <c r="M58" i="2" s="1"/>
  <c r="L68" i="2"/>
  <c r="M68" i="2" s="1"/>
  <c r="L133" i="2"/>
  <c r="M133" i="2" s="1"/>
  <c r="J13" i="2"/>
  <c r="L13" i="2" s="1"/>
  <c r="M13" i="2" s="1"/>
  <c r="J32" i="2"/>
  <c r="L32" i="2" s="1"/>
  <c r="M32" i="2" s="1"/>
  <c r="J125" i="2"/>
  <c r="L125" i="2" s="1"/>
  <c r="M125" i="2" s="1"/>
  <c r="J51" i="2"/>
  <c r="L51" i="2" s="1"/>
  <c r="M51" i="2" s="1"/>
  <c r="L61" i="2"/>
  <c r="M61" i="2" s="1"/>
  <c r="J67" i="2"/>
  <c r="L67" i="2" s="1"/>
  <c r="M67" i="2" s="1"/>
  <c r="J80" i="2"/>
  <c r="L80" i="2" s="1"/>
  <c r="M80" i="2" s="1"/>
  <c r="L82" i="2"/>
  <c r="M82" i="2" s="1"/>
  <c r="J83" i="2"/>
  <c r="L83" i="2" s="1"/>
  <c r="M83" i="2" s="1"/>
  <c r="J91" i="2"/>
  <c r="L91" i="2" s="1"/>
  <c r="M91" i="2" s="1"/>
  <c r="J96" i="2"/>
  <c r="L96" i="2" s="1"/>
  <c r="M96" i="2" s="1"/>
  <c r="L106" i="2"/>
  <c r="M106" i="2" s="1"/>
  <c r="L114" i="2"/>
  <c r="M114" i="2" s="1"/>
  <c r="J115" i="2"/>
  <c r="L115" i="2" s="1"/>
  <c r="M115" i="2" s="1"/>
  <c r="J120" i="2"/>
  <c r="L120" i="2" s="1"/>
  <c r="M120" i="2" s="1"/>
  <c r="I123" i="2"/>
  <c r="H123" i="2"/>
  <c r="J123" i="2" s="1"/>
  <c r="L123" i="2" s="1"/>
  <c r="M123" i="2" s="1"/>
  <c r="L130" i="2"/>
  <c r="M130" i="2" s="1"/>
  <c r="J142" i="2"/>
  <c r="L142" i="2" s="1"/>
  <c r="M142" i="2" s="1"/>
  <c r="L144" i="2"/>
  <c r="M144" i="2" s="1"/>
  <c r="J145" i="2"/>
  <c r="L145" i="2" s="1"/>
  <c r="M145" i="2" s="1"/>
  <c r="L152" i="2"/>
  <c r="M152" i="2" s="1"/>
  <c r="J63" i="2"/>
  <c r="L63" i="2" s="1"/>
  <c r="M63" i="2" s="1"/>
  <c r="L65" i="2"/>
  <c r="M65" i="2" s="1"/>
  <c r="J76" i="2"/>
  <c r="L76" i="2" s="1"/>
  <c r="M76" i="2" s="1"/>
  <c r="L85" i="2"/>
  <c r="M85" i="2" s="1"/>
  <c r="L93" i="2"/>
  <c r="M93" i="2" s="1"/>
  <c r="L117" i="2"/>
  <c r="M117" i="2" s="1"/>
  <c r="J124" i="2"/>
  <c r="L124" i="2" s="1"/>
  <c r="M124" i="2" s="1"/>
  <c r="L131" i="2"/>
  <c r="M131" i="2" s="1"/>
  <c r="J132" i="2"/>
  <c r="L132" i="2" s="1"/>
  <c r="M132" i="2" s="1"/>
  <c r="L139" i="2"/>
  <c r="M139" i="2" s="1"/>
  <c r="M155" i="2" l="1"/>
  <c r="K155" i="2"/>
  <c r="J155" i="2"/>
  <c r="L155" i="2" l="1"/>
</calcChain>
</file>

<file path=xl/sharedStrings.xml><?xml version="1.0" encoding="utf-8"?>
<sst xmlns="http://schemas.openxmlformats.org/spreadsheetml/2006/main" count="657" uniqueCount="338">
  <si>
    <t>Local Authority name</t>
  </si>
  <si>
    <t>Total Settled Half Hour electricity</t>
  </si>
  <si>
    <t>2012/13 Surrender Obligation</t>
  </si>
  <si>
    <t>Total Settled Half Hour electricity for educational establishments</t>
  </si>
  <si>
    <t>Total electricity supply for educational establishments</t>
  </si>
  <si>
    <t>Total gas supply for educational establishments</t>
  </si>
  <si>
    <t>Phase 2 qualification</t>
  </si>
  <si>
    <t>Phase 2 qualification with schools</t>
  </si>
  <si>
    <t>Total emissions lost tonnes CO2</t>
  </si>
  <si>
    <t>Schools emissions lost Tonnes CO2</t>
  </si>
  <si>
    <t>Net LA emissions lost Tonnes CO2 where not in phase  due to schools exclusion</t>
  </si>
  <si>
    <t>Bracknell Forest</t>
  </si>
  <si>
    <t>St Helens</t>
  </si>
  <si>
    <t>Bath &amp; North East Somerset</t>
  </si>
  <si>
    <t>Isle of Wight</t>
  </si>
  <si>
    <t>Trafford</t>
  </si>
  <si>
    <t>Torbay</t>
  </si>
  <si>
    <t>North Lincolnshire</t>
  </si>
  <si>
    <t>South Gloucestershire</t>
  </si>
  <si>
    <t>Southwark</t>
  </si>
  <si>
    <t>Milton Keynes</t>
  </si>
  <si>
    <t>North Somerset</t>
  </si>
  <si>
    <t>Wirral</t>
  </si>
  <si>
    <t>Walsall</t>
  </si>
  <si>
    <t>Bury</t>
  </si>
  <si>
    <t>Middlesbrough</t>
  </si>
  <si>
    <t>Wakefield</t>
  </si>
  <si>
    <t>South Tyneside</t>
  </si>
  <si>
    <t>Sefton</t>
  </si>
  <si>
    <t>Gateshead</t>
  </si>
  <si>
    <t>Wiltshire</t>
  </si>
  <si>
    <t>Thurrock</t>
  </si>
  <si>
    <t>Wigan</t>
  </si>
  <si>
    <t>Kirklees</t>
  </si>
  <si>
    <t>Calderdale</t>
  </si>
  <si>
    <t>Wandsworth</t>
  </si>
  <si>
    <t>Cornwall</t>
  </si>
  <si>
    <t>Bolton</t>
  </si>
  <si>
    <t>Oldham</t>
  </si>
  <si>
    <t>East Riding of Yorkshire</t>
  </si>
  <si>
    <t xml:space="preserve">North East Lincolnshire </t>
  </si>
  <si>
    <t>Stockton-on-Tees</t>
  </si>
  <si>
    <t>Warrington</t>
  </si>
  <si>
    <t>Wokingham</t>
  </si>
  <si>
    <t>Darlington</t>
  </si>
  <si>
    <t>Luton</t>
  </si>
  <si>
    <t>Bournemouth</t>
  </si>
  <si>
    <t>Halton</t>
  </si>
  <si>
    <t>Hartlepool</t>
  </si>
  <si>
    <t>Blackburn with Darwen</t>
  </si>
  <si>
    <t>Swindon</t>
  </si>
  <si>
    <t>Blackpool</t>
  </si>
  <si>
    <t>Slough</t>
  </si>
  <si>
    <t>Plymouth</t>
  </si>
  <si>
    <t>Coventry</t>
  </si>
  <si>
    <t>Southampton</t>
  </si>
  <si>
    <t>Sunderland</t>
  </si>
  <si>
    <t>Salford</t>
  </si>
  <si>
    <t>Nottingham</t>
  </si>
  <si>
    <t>Derby</t>
  </si>
  <si>
    <t>Bristol</t>
  </si>
  <si>
    <t>Portsmouth</t>
  </si>
  <si>
    <t>Stoke-on-Trent</t>
  </si>
  <si>
    <t>Manchester</t>
  </si>
  <si>
    <t>Birmingham</t>
  </si>
  <si>
    <t>Peterborough</t>
  </si>
  <si>
    <t>Sheffield</t>
  </si>
  <si>
    <t>Wolverhampton</t>
  </si>
  <si>
    <t>Leeds</t>
  </si>
  <si>
    <t>Westminster</t>
  </si>
  <si>
    <t>West Berkshire</t>
  </si>
  <si>
    <t>Havering</t>
  </si>
  <si>
    <t>Hammersmith and Fulham</t>
  </si>
  <si>
    <t>Bromley</t>
  </si>
  <si>
    <t>Richmond Upon Thames</t>
  </si>
  <si>
    <t>Harrow</t>
  </si>
  <si>
    <t>sutton</t>
  </si>
  <si>
    <t>Bexley</t>
  </si>
  <si>
    <t>Lewisham</t>
  </si>
  <si>
    <t>Merton</t>
  </si>
  <si>
    <t>Brent</t>
  </si>
  <si>
    <t>Croydon</t>
  </si>
  <si>
    <t>Camden</t>
  </si>
  <si>
    <t>Hillingdon</t>
  </si>
  <si>
    <t>Tower Hamlets</t>
  </si>
  <si>
    <t>Enfield</t>
  </si>
  <si>
    <t>Hounslow</t>
  </si>
  <si>
    <t>Ealing</t>
  </si>
  <si>
    <t>Redbridge</t>
  </si>
  <si>
    <t>Barking and Dagenham</t>
  </si>
  <si>
    <t>Islington</t>
  </si>
  <si>
    <t>Lambeth</t>
  </si>
  <si>
    <t>Barnet</t>
  </si>
  <si>
    <t>Stockport</t>
  </si>
  <si>
    <t>Barnsley</t>
  </si>
  <si>
    <t>Doncaster</t>
  </si>
  <si>
    <t>Sandwell</t>
  </si>
  <si>
    <t>Dudley</t>
  </si>
  <si>
    <t>Solihull</t>
  </si>
  <si>
    <t>East Sussex</t>
  </si>
  <si>
    <t>Buckinghamshire</t>
  </si>
  <si>
    <t>Dorset</t>
  </si>
  <si>
    <t>Oxfordshire</t>
  </si>
  <si>
    <t>Cambridgeshire</t>
  </si>
  <si>
    <t>Warwickshire</t>
  </si>
  <si>
    <t>Somerset</t>
  </si>
  <si>
    <t>North Yorkshire</t>
  </si>
  <si>
    <t>Derbyshire</t>
  </si>
  <si>
    <t>Gloucestershire</t>
  </si>
  <si>
    <t>Cumbria</t>
  </si>
  <si>
    <t>Lincolnshire</t>
  </si>
  <si>
    <t>Nottinghamshire</t>
  </si>
  <si>
    <t>Norfolk</t>
  </si>
  <si>
    <t>Hertfordshire</t>
  </si>
  <si>
    <t>Lancashire</t>
  </si>
  <si>
    <t>Leicestershire</t>
  </si>
  <si>
    <t>Worcestershire</t>
  </si>
  <si>
    <t>Durham</t>
  </si>
  <si>
    <t>Kent</t>
  </si>
  <si>
    <t>Staffordshire</t>
  </si>
  <si>
    <t>Hampshire</t>
  </si>
  <si>
    <t>Northumberland</t>
  </si>
  <si>
    <t>West Sussex</t>
  </si>
  <si>
    <t>Northamptonshire</t>
  </si>
  <si>
    <t>Tameside</t>
  </si>
  <si>
    <t>Rochdale</t>
  </si>
  <si>
    <t>Rotherham</t>
  </si>
  <si>
    <t>Knowsley</t>
  </si>
  <si>
    <t>Leicester</t>
  </si>
  <si>
    <t>Shropshire</t>
  </si>
  <si>
    <t>Kensington and Chelsea</t>
  </si>
  <si>
    <t>City of London</t>
  </si>
  <si>
    <t>Kingston upon Thames</t>
  </si>
  <si>
    <t>Essex</t>
  </si>
  <si>
    <t>Bradford</t>
  </si>
  <si>
    <t>North Tyneside</t>
  </si>
  <si>
    <t>Liverpool</t>
  </si>
  <si>
    <t>Surrey</t>
  </si>
  <si>
    <t>Haringey</t>
  </si>
  <si>
    <t>Hackney</t>
  </si>
  <si>
    <t>Newham</t>
  </si>
  <si>
    <t>York</t>
  </si>
  <si>
    <t>Poole</t>
  </si>
  <si>
    <t>R Code</t>
  </si>
  <si>
    <t xml:space="preserve">Medway </t>
  </si>
  <si>
    <t>Southend-on-Sea</t>
  </si>
  <si>
    <t>Suffolk</t>
  </si>
  <si>
    <t>R612</t>
  </si>
  <si>
    <t>Reading</t>
  </si>
  <si>
    <t>Kingston upon Hull</t>
  </si>
  <si>
    <t>Brighton &amp; Hove</t>
  </si>
  <si>
    <t>Telford and the Wrekin</t>
  </si>
  <si>
    <t>Devon</t>
  </si>
  <si>
    <t>Waltham Forest</t>
  </si>
  <si>
    <t>Redcar and Cleveland</t>
  </si>
  <si>
    <t>Windsor and Maidenhead</t>
  </si>
  <si>
    <t>Newcastle upon Tyne</t>
  </si>
  <si>
    <t>R372</t>
  </si>
  <si>
    <t>Greenwich</t>
  </si>
  <si>
    <t>Isles of Scilly</t>
  </si>
  <si>
    <t>R403</t>
  </si>
  <si>
    <t>R629</t>
  </si>
  <si>
    <t>Rutland</t>
  </si>
  <si>
    <t>R334</t>
  </si>
  <si>
    <t>R335</t>
  </si>
  <si>
    <t>R336</t>
  </si>
  <si>
    <t>R337</t>
  </si>
  <si>
    <t>R338</t>
  </si>
  <si>
    <t>R339</t>
  </si>
  <si>
    <t>R340</t>
  </si>
  <si>
    <t>R341</t>
  </si>
  <si>
    <t>R342</t>
  </si>
  <si>
    <t>R343</t>
  </si>
  <si>
    <t>R344</t>
  </si>
  <si>
    <t>R345</t>
  </si>
  <si>
    <t>R346</t>
  </si>
  <si>
    <t>R347</t>
  </si>
  <si>
    <t>R348</t>
  </si>
  <si>
    <t>R349</t>
  </si>
  <si>
    <t>R350</t>
  </si>
  <si>
    <t>R351</t>
  </si>
  <si>
    <t>R352</t>
  </si>
  <si>
    <t>R353</t>
  </si>
  <si>
    <t>R354</t>
  </si>
  <si>
    <t>R355</t>
  </si>
  <si>
    <t>R356</t>
  </si>
  <si>
    <t>R357</t>
  </si>
  <si>
    <t>R358</t>
  </si>
  <si>
    <t>R359</t>
  </si>
  <si>
    <t>R360</t>
  </si>
  <si>
    <t>R361</t>
  </si>
  <si>
    <t>R362</t>
  </si>
  <si>
    <t>R363</t>
  </si>
  <si>
    <t>R364</t>
  </si>
  <si>
    <t>R365</t>
  </si>
  <si>
    <t>R366</t>
  </si>
  <si>
    <t>R367</t>
  </si>
  <si>
    <t>R368</t>
  </si>
  <si>
    <t>R369</t>
  </si>
  <si>
    <t>R370</t>
  </si>
  <si>
    <t>R371</t>
  </si>
  <si>
    <t>R373</t>
  </si>
  <si>
    <t>R374</t>
  </si>
  <si>
    <t>R375</t>
  </si>
  <si>
    <t>R376</t>
  </si>
  <si>
    <t>R377</t>
  </si>
  <si>
    <t>R378</t>
  </si>
  <si>
    <t>R379</t>
  </si>
  <si>
    <t>R380</t>
  </si>
  <si>
    <t>R381</t>
  </si>
  <si>
    <t>R382</t>
  </si>
  <si>
    <t>R383</t>
  </si>
  <si>
    <t>R384</t>
  </si>
  <si>
    <t>R385</t>
  </si>
  <si>
    <t>R386</t>
  </si>
  <si>
    <t>R387</t>
  </si>
  <si>
    <t>R388</t>
  </si>
  <si>
    <t>R389</t>
  </si>
  <si>
    <t>R390</t>
  </si>
  <si>
    <t>R391</t>
  </si>
  <si>
    <t>R392</t>
  </si>
  <si>
    <t>R393</t>
  </si>
  <si>
    <t>R394</t>
  </si>
  <si>
    <t>R395</t>
  </si>
  <si>
    <t>R396</t>
  </si>
  <si>
    <t>R397</t>
  </si>
  <si>
    <t>R398</t>
  </si>
  <si>
    <t>R399</t>
  </si>
  <si>
    <t>R400</t>
  </si>
  <si>
    <t>R401</t>
  </si>
  <si>
    <t>R402</t>
  </si>
  <si>
    <t>R412</t>
  </si>
  <si>
    <t>R419</t>
  </si>
  <si>
    <t>R422</t>
  </si>
  <si>
    <t>R428</t>
  </si>
  <si>
    <t>R429</t>
  </si>
  <si>
    <t>R434</t>
  </si>
  <si>
    <t>R436</t>
  </si>
  <si>
    <t>R438</t>
  </si>
  <si>
    <t>R439</t>
  </si>
  <si>
    <t>R440</t>
  </si>
  <si>
    <t>R441</t>
  </si>
  <si>
    <t>R618</t>
  </si>
  <si>
    <t>R633</t>
  </si>
  <si>
    <t>R634</t>
  </si>
  <si>
    <t>R635</t>
  </si>
  <si>
    <t>R637</t>
  </si>
  <si>
    <t>R638</t>
  </si>
  <si>
    <t>R639</t>
  </si>
  <si>
    <t>R640</t>
  </si>
  <si>
    <t>R601</t>
  </si>
  <si>
    <t>R602</t>
  </si>
  <si>
    <t>R603</t>
  </si>
  <si>
    <t>R604</t>
  </si>
  <si>
    <t>R605</t>
  </si>
  <si>
    <t>R606</t>
  </si>
  <si>
    <t>R607</t>
  </si>
  <si>
    <t>R608</t>
  </si>
  <si>
    <t>R609</t>
  </si>
  <si>
    <t>R610</t>
  </si>
  <si>
    <t>R611</t>
  </si>
  <si>
    <t>R613</t>
  </si>
  <si>
    <t>R617</t>
  </si>
  <si>
    <t>R619</t>
  </si>
  <si>
    <t>R620</t>
  </si>
  <si>
    <t>R621</t>
  </si>
  <si>
    <t>R622</t>
  </si>
  <si>
    <t>R623</t>
  </si>
  <si>
    <t>R624</t>
  </si>
  <si>
    <t>R625</t>
  </si>
  <si>
    <t>R626</t>
  </si>
  <si>
    <t>R627</t>
  </si>
  <si>
    <t>R628</t>
  </si>
  <si>
    <t>R630</t>
  </si>
  <si>
    <t>R631</t>
  </si>
  <si>
    <t>R642</t>
  </si>
  <si>
    <t>R643</t>
  </si>
  <si>
    <t>R644</t>
  </si>
  <si>
    <t>R645</t>
  </si>
  <si>
    <t>R646</t>
  </si>
  <si>
    <t>R647</t>
  </si>
  <si>
    <t>R649</t>
  </si>
  <si>
    <t>R650</t>
  </si>
  <si>
    <t>R651</t>
  </si>
  <si>
    <t>R652</t>
  </si>
  <si>
    <t>R653</t>
  </si>
  <si>
    <t>R654</t>
  </si>
  <si>
    <t>R655</t>
  </si>
  <si>
    <t>R658</t>
  </si>
  <si>
    <t>R659</t>
  </si>
  <si>
    <t>R660</t>
  </si>
  <si>
    <t>R661</t>
  </si>
  <si>
    <t>R662</t>
  </si>
  <si>
    <t>R663</t>
  </si>
  <si>
    <t>R665</t>
  </si>
  <si>
    <t>R666</t>
  </si>
  <si>
    <t>R667</t>
  </si>
  <si>
    <t>R668</t>
  </si>
  <si>
    <t>R669</t>
  </si>
  <si>
    <t>R671</t>
  </si>
  <si>
    <t>R672</t>
  </si>
  <si>
    <t>R673</t>
  </si>
  <si>
    <t>R674</t>
  </si>
  <si>
    <t>R675</t>
  </si>
  <si>
    <t>R676</t>
  </si>
  <si>
    <t>R430</t>
  </si>
  <si>
    <t>R656</t>
  </si>
  <si>
    <t>Cheshire East</t>
  </si>
  <si>
    <t>Cheshire West and Chester</t>
  </si>
  <si>
    <t>Bedford</t>
  </si>
  <si>
    <t>Central Bedfordshire</t>
  </si>
  <si>
    <t>R677</t>
  </si>
  <si>
    <t>R678</t>
  </si>
  <si>
    <t>R679</t>
  </si>
  <si>
    <t>R680</t>
  </si>
  <si>
    <t>Herefordshire</t>
  </si>
  <si>
    <t>Adjustment to the Settlement</t>
  </si>
  <si>
    <t>TE</t>
  </si>
  <si>
    <t>Total England</t>
  </si>
  <si>
    <t>Calculation of the Carbon Reduction Commitment Adjusment</t>
  </si>
  <si>
    <t>Select local authority by clicking on the box below and using the drop-down button</t>
  </si>
  <si>
    <t>(tonnes)</t>
  </si>
  <si>
    <t>Total emissions lost CO2</t>
  </si>
  <si>
    <t>Schools emissions lost CO2</t>
  </si>
  <si>
    <t>Net LA emissions lost Tonnes CO2 where not in phase due to schools exclusion</t>
  </si>
  <si>
    <t>(£)</t>
  </si>
  <si>
    <t>Acct Code</t>
  </si>
  <si>
    <t>Data Returned By Authorities</t>
  </si>
  <si>
    <t>Calculations</t>
  </si>
  <si>
    <t>(kWh)</t>
  </si>
  <si>
    <t>For qualification the total settled half hour elecricity must be greater than 6,000 mWh</t>
  </si>
  <si>
    <t>For qualification the total settled half hour elecricity excluding educational establishments must be greater than 6,000 mWh</t>
  </si>
  <si>
    <t>Conversion to tonnes using the 2013-14 conversion factors</t>
  </si>
  <si>
    <t>If an authority qualifies for Phase 2 after educational establishments have been removed then this is the schools emissions, else it is the 2012/13 Surrender Obligation</t>
  </si>
  <si>
    <t>If the total emssions lost is equal to zero then this is the schools emissions lost, else it is the difference between the total emissions lost and the school emissions lost</t>
  </si>
  <si>
    <t>Net LA emmissions lost multiplied by the Phase 2 allowance, £15.60 per tonne</t>
  </si>
  <si>
    <t>Notes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</si>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</sst>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2" borderId="0" xfId="0" applyFill="1" applyBorder="1" applyAlignment="1">
      <alignment vertical="top" wrapText="1"/>
    </xf>
    <xf numFmtId="3" fontId="0" fillId="2" borderId="0" xfId="0" applyNumberForma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3" fontId="0" fillId="0" borderId="0" xfId="0" applyNumberFormat="1" applyBorder="1"/>
    <xf numFmtId="3" fontId="0" fillId="0" borderId="0" xfId="0" applyNumberFormat="1" applyFill="1" applyBorder="1"/>
    <xf numFmtId="3" fontId="1" fillId="0" borderId="0" xfId="0" applyNumberFormat="1" applyFont="1" applyFill="1" applyBorder="1"/>
    <xf numFmtId="0" fontId="0" fillId="2" borderId="0" xfId="0" applyFill="1" applyBorder="1"/>
    <xf numFmtId="0" fontId="4" fillId="0" borderId="0" xfId="0" applyFont="1"/>
    <xf numFmtId="3" fontId="0" fillId="0" borderId="0" xfId="0" applyNumberFormat="1" applyFill="1" applyBorder="1" applyAlignment="1">
      <alignment vertical="top" wrapText="1"/>
    </xf>
    <xf numFmtId="0" fontId="4" fillId="3" borderId="0" xfId="0" applyFont="1" applyFill="1"/>
    <xf numFmtId="0" fontId="4" fillId="0" borderId="0" xfId="0" applyFont="1" applyAlignment="1">
      <alignment horizontal="right"/>
    </xf>
    <xf numFmtId="0" fontId="6" fillId="3" borderId="0" xfId="0" applyFont="1" applyFill="1" applyAlignment="1">
      <alignment horizontal="center"/>
    </xf>
    <xf numFmtId="3" fontId="4" fillId="0" borderId="0" xfId="0" applyNumberFormat="1" applyFont="1"/>
    <xf numFmtId="0" fontId="3" fillId="3" borderId="0" xfId="0" applyFont="1" applyFill="1"/>
    <xf numFmtId="0" fontId="6" fillId="3" borderId="0" xfId="0" applyFont="1" applyFill="1"/>
    <xf numFmtId="3" fontId="4" fillId="3" borderId="0" xfId="0" applyNumberFormat="1" applyFont="1" applyFill="1"/>
    <xf numFmtId="3" fontId="2" fillId="3" borderId="0" xfId="0" applyNumberFormat="1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horizontal="right" vertical="top"/>
    </xf>
    <xf numFmtId="3" fontId="1" fillId="0" borderId="0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vertical="top" wrapText="1"/>
    </xf>
    <xf numFmtId="0" fontId="4" fillId="0" borderId="0" xfId="0" applyFont="1" applyFill="1"/>
    <xf numFmtId="3" fontId="4" fillId="0" borderId="0" xfId="0" applyNumberFormat="1" applyFont="1" applyFill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7"/>
  <sheetViews>
    <sheetView tabSelected="1" zoomScale="75" zoomScaleNormal="75" workbookViewId="0">
      <selection activeCell="B34" sqref="B34"/>
    </sheetView>
  </sheetViews>
  <sheetFormatPr defaultRowHeight="15" x14ac:dyDescent="0.2"/>
  <cols>
    <col min="1" max="1" width="8.88671875" style="10"/>
    <col min="2" max="2" width="56.44140625" style="10" customWidth="1"/>
    <col min="3" max="3" width="10.21875" style="10" customWidth="1"/>
    <col min="4" max="4" width="15.44140625" style="10" customWidth="1"/>
    <col min="5" max="5" width="8.88671875" style="10"/>
    <col min="6" max="6" width="38.44140625" style="10" customWidth="1"/>
    <col min="7" max="8" width="8.88671875" style="10"/>
    <col min="9" max="9" width="8.88671875" customWidth="1"/>
    <col min="10" max="10" width="34.33203125" style="10" hidden="1" customWidth="1"/>
    <col min="11" max="11" width="8.88671875" style="10" hidden="1" customWidth="1"/>
    <col min="12" max="12" width="8.88671875" style="10" customWidth="1"/>
    <col min="13" max="16384" width="8.88671875" style="10"/>
  </cols>
  <sheetData>
    <row r="1" spans="1:11" ht="18" x14ac:dyDescent="0.25">
      <c r="A1" s="30" t="s">
        <v>319</v>
      </c>
      <c r="B1" s="30"/>
      <c r="C1" s="30"/>
      <c r="D1" s="30"/>
      <c r="E1" s="30"/>
      <c r="I1" s="10"/>
    </row>
    <row r="3" spans="1:11" x14ac:dyDescent="0.2">
      <c r="A3" t="s">
        <v>320</v>
      </c>
    </row>
    <row r="4" spans="1:11" thickBot="1" x14ac:dyDescent="0.25">
      <c r="I4" s="10"/>
    </row>
    <row r="5" spans="1:11" ht="15.75" thickBot="1" x14ac:dyDescent="0.3">
      <c r="B5" s="28" t="s">
        <v>151</v>
      </c>
      <c r="C5" s="29"/>
      <c r="D5" s="13" t="s">
        <v>326</v>
      </c>
      <c r="E5" s="14" t="str">
        <f>VLOOKUP(B5,J6:K157,2,FALSE)</f>
        <v>R662</v>
      </c>
      <c r="I5" s="10"/>
    </row>
    <row r="6" spans="1:11" x14ac:dyDescent="0.2">
      <c r="I6" s="10"/>
      <c r="J6" s="9" t="s">
        <v>89</v>
      </c>
      <c r="K6" s="9" t="s">
        <v>211</v>
      </c>
    </row>
    <row r="7" spans="1:11" x14ac:dyDescent="0.2">
      <c r="I7" s="10"/>
      <c r="J7" s="9" t="s">
        <v>92</v>
      </c>
      <c r="K7" s="9" t="s">
        <v>212</v>
      </c>
    </row>
    <row r="8" spans="1:11" ht="15.75" x14ac:dyDescent="0.25">
      <c r="B8" s="17" t="s">
        <v>327</v>
      </c>
      <c r="C8" s="16"/>
      <c r="D8" s="16"/>
      <c r="I8" s="10"/>
      <c r="J8" s="9" t="s">
        <v>94</v>
      </c>
      <c r="K8" s="9" t="s">
        <v>178</v>
      </c>
    </row>
    <row r="9" spans="1:11" x14ac:dyDescent="0.2">
      <c r="I9" s="10"/>
      <c r="J9" s="9" t="s">
        <v>13</v>
      </c>
      <c r="K9" s="9" t="s">
        <v>251</v>
      </c>
    </row>
    <row r="10" spans="1:11" x14ac:dyDescent="0.2">
      <c r="B10" s="11" t="s">
        <v>1</v>
      </c>
      <c r="C10" s="10" t="s">
        <v>329</v>
      </c>
      <c r="D10" s="15">
        <f>VLOOKUP($E$5,table!$A$2:$G$153,3,FALSE)</f>
        <v>13856778</v>
      </c>
      <c r="I10" s="10"/>
      <c r="J10" s="9" t="s">
        <v>309</v>
      </c>
      <c r="K10" s="9" t="s">
        <v>313</v>
      </c>
    </row>
    <row r="11" spans="1:11" x14ac:dyDescent="0.2">
      <c r="B11" s="11" t="s">
        <v>2</v>
      </c>
      <c r="C11" s="10" t="s">
        <v>321</v>
      </c>
      <c r="D11" s="15">
        <f>VLOOKUP($E$5,table!$A$2:$G$153,4,FALSE)</f>
        <v>19723</v>
      </c>
      <c r="I11" s="10"/>
      <c r="J11" s="9" t="s">
        <v>77</v>
      </c>
      <c r="K11" s="9" t="s">
        <v>213</v>
      </c>
    </row>
    <row r="12" spans="1:11" x14ac:dyDescent="0.2">
      <c r="B12" s="11" t="s">
        <v>3</v>
      </c>
      <c r="C12" s="10" t="s">
        <v>329</v>
      </c>
      <c r="D12" s="15">
        <f>VLOOKUP($E$5,table!$A$2:$G$153,5,FALSE)</f>
        <v>10723707</v>
      </c>
      <c r="I12" s="10"/>
      <c r="J12" s="9" t="s">
        <v>64</v>
      </c>
      <c r="K12" s="9" t="s">
        <v>187</v>
      </c>
    </row>
    <row r="13" spans="1:11" x14ac:dyDescent="0.2">
      <c r="B13" s="11" t="s">
        <v>4</v>
      </c>
      <c r="C13" s="10" t="s">
        <v>329</v>
      </c>
      <c r="D13" s="15">
        <f>VLOOKUP($E$5,table!$A$2:$G$153,6,FALSE)</f>
        <v>16644479</v>
      </c>
      <c r="I13" s="10"/>
      <c r="J13" s="9" t="s">
        <v>49</v>
      </c>
      <c r="K13" s="9" t="s">
        <v>289</v>
      </c>
    </row>
    <row r="14" spans="1:11" x14ac:dyDescent="0.2">
      <c r="B14" s="11" t="s">
        <v>5</v>
      </c>
      <c r="C14" s="10" t="s">
        <v>329</v>
      </c>
      <c r="D14" s="15">
        <f>VLOOKUP($E$5,table!$A$2:$G$153,7,FALSE)</f>
        <v>32187882</v>
      </c>
      <c r="I14" s="10"/>
      <c r="J14" s="9" t="s">
        <v>51</v>
      </c>
      <c r="K14" s="9" t="s">
        <v>290</v>
      </c>
    </row>
    <row r="15" spans="1:11" x14ac:dyDescent="0.2">
      <c r="B15" s="11"/>
      <c r="D15" s="15"/>
      <c r="I15" s="10"/>
      <c r="J15" s="9" t="s">
        <v>37</v>
      </c>
      <c r="K15" s="9" t="s">
        <v>163</v>
      </c>
    </row>
    <row r="16" spans="1:11" ht="15.75" x14ac:dyDescent="0.2">
      <c r="B16" s="19" t="s">
        <v>328</v>
      </c>
      <c r="C16" s="12"/>
      <c r="D16" s="18"/>
      <c r="I16" s="10"/>
      <c r="J16" s="9" t="s">
        <v>46</v>
      </c>
      <c r="K16" s="9" t="s">
        <v>266</v>
      </c>
    </row>
    <row r="17" spans="2:11" ht="15.75" x14ac:dyDescent="0.2">
      <c r="B17" s="23"/>
      <c r="C17" s="24"/>
      <c r="D17" s="25"/>
      <c r="I17" s="10"/>
      <c r="J17" s="9" t="s">
        <v>11</v>
      </c>
      <c r="K17" s="9" t="s">
        <v>275</v>
      </c>
    </row>
    <row r="18" spans="2:11" x14ac:dyDescent="0.2">
      <c r="B18" s="11"/>
      <c r="D18" s="15"/>
      <c r="E18" s="27" t="s">
        <v>336</v>
      </c>
      <c r="F18" s="27"/>
      <c r="I18" s="10"/>
      <c r="J18" s="9" t="s">
        <v>134</v>
      </c>
      <c r="K18" s="9" t="s">
        <v>194</v>
      </c>
    </row>
    <row r="19" spans="2:11" ht="32.25" customHeight="1" x14ac:dyDescent="0.2">
      <c r="B19" s="11" t="s">
        <v>6</v>
      </c>
      <c r="C19" s="20"/>
      <c r="D19" s="21" t="str">
        <f>IF((D10-D12)/1000&gt;6000,"yes","no")</f>
        <v>no</v>
      </c>
      <c r="E19" s="26"/>
      <c r="F19" s="26" t="s">
        <v>331</v>
      </c>
      <c r="I19" s="10"/>
      <c r="J19" s="9" t="s">
        <v>80</v>
      </c>
      <c r="K19" s="9" t="s">
        <v>214</v>
      </c>
    </row>
    <row r="20" spans="2:11" ht="32.25" customHeight="1" x14ac:dyDescent="0.2">
      <c r="B20" s="11" t="s">
        <v>7</v>
      </c>
      <c r="C20" s="20"/>
      <c r="D20" s="21" t="str">
        <f>IF(D10/1000&gt;6000,"yes","no")</f>
        <v>yes</v>
      </c>
      <c r="E20" s="26"/>
      <c r="F20" s="26" t="s">
        <v>330</v>
      </c>
      <c r="I20" s="10"/>
      <c r="J20" s="9" t="s">
        <v>150</v>
      </c>
      <c r="K20" s="9" t="s">
        <v>269</v>
      </c>
    </row>
    <row r="21" spans="2:11" ht="43.5" customHeight="1" x14ac:dyDescent="0.2">
      <c r="B21" s="11" t="s">
        <v>322</v>
      </c>
      <c r="C21" s="20" t="s">
        <v>321</v>
      </c>
      <c r="D21" s="22">
        <f>IF(D19="yes",D22,D11)</f>
        <v>19723</v>
      </c>
      <c r="E21" s="26"/>
      <c r="F21" s="26" t="s">
        <v>333</v>
      </c>
      <c r="J21" s="9" t="s">
        <v>60</v>
      </c>
      <c r="K21" s="9" t="s">
        <v>252</v>
      </c>
    </row>
    <row r="22" spans="2:11" ht="15" customHeight="1" x14ac:dyDescent="0.2">
      <c r="B22" s="11" t="s">
        <v>323</v>
      </c>
      <c r="C22" s="20" t="s">
        <v>321</v>
      </c>
      <c r="D22" s="21">
        <f>ROUNDDOWN((D13*0.541/1000)+(D14*0.1836/1000),0)</f>
        <v>14914</v>
      </c>
      <c r="E22" s="26"/>
      <c r="F22" s="26" t="s">
        <v>332</v>
      </c>
      <c r="J22" s="9" t="s">
        <v>73</v>
      </c>
      <c r="K22" s="9" t="s">
        <v>215</v>
      </c>
    </row>
    <row r="23" spans="2:11" ht="45" customHeight="1" x14ac:dyDescent="0.2">
      <c r="B23" s="11" t="s">
        <v>324</v>
      </c>
      <c r="C23" s="20" t="s">
        <v>321</v>
      </c>
      <c r="D23" s="21">
        <f>IF(D21=0,D22,(D21-D22))</f>
        <v>4809</v>
      </c>
      <c r="E23" s="26"/>
      <c r="F23" s="26" t="s">
        <v>334</v>
      </c>
      <c r="J23" s="9" t="s">
        <v>100</v>
      </c>
      <c r="K23" s="9" t="s">
        <v>243</v>
      </c>
    </row>
    <row r="24" spans="2:11" ht="29.25" customHeight="1" x14ac:dyDescent="0.2">
      <c r="B24" s="11" t="s">
        <v>316</v>
      </c>
      <c r="C24" s="20" t="s">
        <v>325</v>
      </c>
      <c r="D24" s="21">
        <f>D23*15.6</f>
        <v>75020.399999999994</v>
      </c>
      <c r="E24" s="26"/>
      <c r="F24" s="26" t="s">
        <v>335</v>
      </c>
      <c r="J24" s="9" t="s">
        <v>24</v>
      </c>
      <c r="K24" s="9" t="s">
        <v>164</v>
      </c>
    </row>
    <row r="25" spans="2:11" x14ac:dyDescent="0.2">
      <c r="J25" s="9" t="s">
        <v>34</v>
      </c>
      <c r="K25" s="9" t="s">
        <v>195</v>
      </c>
    </row>
    <row r="26" spans="2:11" x14ac:dyDescent="0.2">
      <c r="J26" s="9" t="s">
        <v>103</v>
      </c>
      <c r="K26" s="9" t="s">
        <v>293</v>
      </c>
    </row>
    <row r="27" spans="2:11" x14ac:dyDescent="0.2">
      <c r="J27" s="9" t="s">
        <v>82</v>
      </c>
      <c r="K27" s="9" t="s">
        <v>200</v>
      </c>
    </row>
    <row r="28" spans="2:11" x14ac:dyDescent="0.2">
      <c r="J28" s="9" t="s">
        <v>310</v>
      </c>
      <c r="K28" s="9" t="s">
        <v>314</v>
      </c>
    </row>
    <row r="29" spans="2:11" x14ac:dyDescent="0.2">
      <c r="J29" s="9" t="s">
        <v>307</v>
      </c>
      <c r="K29" s="9" t="s">
        <v>311</v>
      </c>
    </row>
    <row r="30" spans="2:11" x14ac:dyDescent="0.2">
      <c r="J30" s="9" t="s">
        <v>308</v>
      </c>
      <c r="K30" s="9" t="s">
        <v>312</v>
      </c>
    </row>
    <row r="31" spans="2:11" x14ac:dyDescent="0.2">
      <c r="J31" s="9" t="s">
        <v>131</v>
      </c>
      <c r="K31" s="9" t="s">
        <v>199</v>
      </c>
    </row>
    <row r="32" spans="2:11" x14ac:dyDescent="0.2">
      <c r="J32" s="9" t="s">
        <v>36</v>
      </c>
      <c r="K32" s="9" t="s">
        <v>300</v>
      </c>
    </row>
    <row r="33" spans="10:11" x14ac:dyDescent="0.2">
      <c r="J33" s="9" t="s">
        <v>54</v>
      </c>
      <c r="K33" s="9" t="s">
        <v>188</v>
      </c>
    </row>
    <row r="34" spans="10:11" x14ac:dyDescent="0.2">
      <c r="J34" s="9" t="s">
        <v>81</v>
      </c>
      <c r="K34" s="9" t="s">
        <v>216</v>
      </c>
    </row>
    <row r="35" spans="10:11" x14ac:dyDescent="0.2">
      <c r="J35" s="9" t="s">
        <v>109</v>
      </c>
      <c r="K35" s="9" t="s">
        <v>231</v>
      </c>
    </row>
    <row r="36" spans="10:11" x14ac:dyDescent="0.2">
      <c r="J36" s="9" t="s">
        <v>44</v>
      </c>
      <c r="K36" s="9" t="s">
        <v>268</v>
      </c>
    </row>
    <row r="37" spans="10:11" x14ac:dyDescent="0.2">
      <c r="J37" s="9" t="s">
        <v>59</v>
      </c>
      <c r="K37" s="9" t="s">
        <v>265</v>
      </c>
    </row>
    <row r="38" spans="10:11" x14ac:dyDescent="0.2">
      <c r="J38" s="9" t="s">
        <v>107</v>
      </c>
      <c r="K38" s="9" t="s">
        <v>244</v>
      </c>
    </row>
    <row r="39" spans="10:11" x14ac:dyDescent="0.2">
      <c r="J39" s="9" t="s">
        <v>152</v>
      </c>
      <c r="K39" s="9" t="s">
        <v>294</v>
      </c>
    </row>
    <row r="40" spans="10:11" x14ac:dyDescent="0.2">
      <c r="J40" s="9" t="s">
        <v>95</v>
      </c>
      <c r="K40" s="9" t="s">
        <v>179</v>
      </c>
    </row>
    <row r="41" spans="10:11" x14ac:dyDescent="0.2">
      <c r="J41" s="9" t="s">
        <v>101</v>
      </c>
      <c r="K41" s="9" t="s">
        <v>245</v>
      </c>
    </row>
    <row r="42" spans="10:11" x14ac:dyDescent="0.2">
      <c r="J42" s="9" t="s">
        <v>97</v>
      </c>
      <c r="K42" s="9" t="s">
        <v>189</v>
      </c>
    </row>
    <row r="43" spans="10:11" x14ac:dyDescent="0.2">
      <c r="J43" s="9" t="s">
        <v>117</v>
      </c>
      <c r="K43" s="9" t="s">
        <v>301</v>
      </c>
    </row>
    <row r="44" spans="10:11" x14ac:dyDescent="0.2">
      <c r="J44" s="9" t="s">
        <v>87</v>
      </c>
      <c r="K44" s="9" t="s">
        <v>217</v>
      </c>
    </row>
    <row r="45" spans="10:11" x14ac:dyDescent="0.2">
      <c r="J45" s="9" t="s">
        <v>39</v>
      </c>
      <c r="K45" s="9" t="s">
        <v>259</v>
      </c>
    </row>
    <row r="46" spans="10:11" x14ac:dyDescent="0.2">
      <c r="J46" s="9" t="s">
        <v>99</v>
      </c>
      <c r="K46" s="9" t="s">
        <v>246</v>
      </c>
    </row>
    <row r="47" spans="10:11" x14ac:dyDescent="0.2">
      <c r="J47" s="9" t="s">
        <v>85</v>
      </c>
      <c r="K47" s="9" t="s">
        <v>218</v>
      </c>
    </row>
    <row r="48" spans="10:11" x14ac:dyDescent="0.2">
      <c r="J48" s="9" t="s">
        <v>133</v>
      </c>
      <c r="K48" s="9" t="s">
        <v>295</v>
      </c>
    </row>
    <row r="49" spans="10:11" x14ac:dyDescent="0.2">
      <c r="J49" s="9" t="s">
        <v>29</v>
      </c>
      <c r="K49" s="9" t="s">
        <v>182</v>
      </c>
    </row>
    <row r="50" spans="10:11" x14ac:dyDescent="0.2">
      <c r="J50" s="9" t="s">
        <v>108</v>
      </c>
      <c r="K50" s="9" t="s">
        <v>232</v>
      </c>
    </row>
    <row r="51" spans="10:11" x14ac:dyDescent="0.2">
      <c r="J51" s="9" t="s">
        <v>158</v>
      </c>
      <c r="K51" s="9" t="s">
        <v>157</v>
      </c>
    </row>
    <row r="52" spans="10:11" x14ac:dyDescent="0.2">
      <c r="J52" s="9" t="s">
        <v>139</v>
      </c>
      <c r="K52" s="9" t="s">
        <v>201</v>
      </c>
    </row>
    <row r="53" spans="10:11" x14ac:dyDescent="0.2">
      <c r="J53" s="9" t="s">
        <v>47</v>
      </c>
      <c r="K53" s="9" t="s">
        <v>282</v>
      </c>
    </row>
    <row r="54" spans="10:11" x14ac:dyDescent="0.2">
      <c r="J54" s="9" t="s">
        <v>72</v>
      </c>
      <c r="K54" s="9" t="s">
        <v>202</v>
      </c>
    </row>
    <row r="55" spans="10:11" x14ac:dyDescent="0.2">
      <c r="J55" s="9" t="s">
        <v>120</v>
      </c>
      <c r="K55" s="9" t="s">
        <v>247</v>
      </c>
    </row>
    <row r="56" spans="10:11" x14ac:dyDescent="0.2">
      <c r="J56" s="9" t="s">
        <v>138</v>
      </c>
      <c r="K56" s="9" t="s">
        <v>219</v>
      </c>
    </row>
    <row r="57" spans="10:11" x14ac:dyDescent="0.2">
      <c r="J57" s="9" t="s">
        <v>75</v>
      </c>
      <c r="K57" s="9" t="s">
        <v>220</v>
      </c>
    </row>
    <row r="58" spans="10:11" x14ac:dyDescent="0.2">
      <c r="J58" s="9" t="s">
        <v>48</v>
      </c>
      <c r="K58" s="9" t="s">
        <v>255</v>
      </c>
    </row>
    <row r="59" spans="10:11" x14ac:dyDescent="0.2">
      <c r="J59" s="9" t="s">
        <v>71</v>
      </c>
      <c r="K59" s="9" t="s">
        <v>221</v>
      </c>
    </row>
    <row r="60" spans="10:11" x14ac:dyDescent="0.2">
      <c r="J60" s="9" t="s">
        <v>315</v>
      </c>
      <c r="K60" s="9" t="s">
        <v>306</v>
      </c>
    </row>
    <row r="61" spans="10:11" x14ac:dyDescent="0.2">
      <c r="J61" s="9" t="s">
        <v>113</v>
      </c>
      <c r="K61" s="9" t="s">
        <v>233</v>
      </c>
    </row>
    <row r="62" spans="10:11" x14ac:dyDescent="0.2">
      <c r="J62" s="9" t="s">
        <v>83</v>
      </c>
      <c r="K62" s="9" t="s">
        <v>222</v>
      </c>
    </row>
    <row r="63" spans="10:11" x14ac:dyDescent="0.2">
      <c r="J63" s="9" t="s">
        <v>86</v>
      </c>
      <c r="K63" s="9" t="s">
        <v>223</v>
      </c>
    </row>
    <row r="64" spans="10:11" x14ac:dyDescent="0.2">
      <c r="J64" s="9" t="s">
        <v>14</v>
      </c>
      <c r="K64" s="9" t="s">
        <v>250</v>
      </c>
    </row>
    <row r="65" spans="10:11" x14ac:dyDescent="0.2">
      <c r="J65" s="9" t="s">
        <v>159</v>
      </c>
      <c r="K65" s="9" t="s">
        <v>160</v>
      </c>
    </row>
    <row r="66" spans="10:11" x14ac:dyDescent="0.2">
      <c r="J66" s="9" t="s">
        <v>90</v>
      </c>
      <c r="K66" s="9" t="s">
        <v>203</v>
      </c>
    </row>
    <row r="67" spans="10:11" x14ac:dyDescent="0.2">
      <c r="J67" s="9" t="s">
        <v>130</v>
      </c>
      <c r="K67" s="9" t="s">
        <v>204</v>
      </c>
    </row>
    <row r="68" spans="10:11" x14ac:dyDescent="0.2">
      <c r="J68" s="9" t="s">
        <v>118</v>
      </c>
      <c r="K68" s="9" t="s">
        <v>296</v>
      </c>
    </row>
    <row r="69" spans="10:11" x14ac:dyDescent="0.2">
      <c r="J69" s="9" t="s">
        <v>149</v>
      </c>
      <c r="K69" s="9" t="s">
        <v>260</v>
      </c>
    </row>
    <row r="70" spans="10:11" x14ac:dyDescent="0.2">
      <c r="J70" s="9" t="s">
        <v>132</v>
      </c>
      <c r="K70" s="9" t="s">
        <v>224</v>
      </c>
    </row>
    <row r="71" spans="10:11" x14ac:dyDescent="0.2">
      <c r="J71" s="9" t="s">
        <v>33</v>
      </c>
      <c r="K71" s="9" t="s">
        <v>196</v>
      </c>
    </row>
    <row r="72" spans="10:11" x14ac:dyDescent="0.2">
      <c r="J72" s="9" t="s">
        <v>127</v>
      </c>
      <c r="K72" s="9" t="s">
        <v>173</v>
      </c>
    </row>
    <row r="73" spans="10:11" x14ac:dyDescent="0.2">
      <c r="J73" s="9" t="s">
        <v>91</v>
      </c>
      <c r="K73" s="9" t="s">
        <v>205</v>
      </c>
    </row>
    <row r="74" spans="10:11" x14ac:dyDescent="0.2">
      <c r="J74" s="9" t="s">
        <v>114</v>
      </c>
      <c r="K74" s="9" t="s">
        <v>297</v>
      </c>
    </row>
    <row r="75" spans="10:11" x14ac:dyDescent="0.2">
      <c r="J75" s="9" t="s">
        <v>68</v>
      </c>
      <c r="K75" s="9" t="s">
        <v>197</v>
      </c>
    </row>
    <row r="76" spans="10:11" x14ac:dyDescent="0.2">
      <c r="J76" s="9" t="s">
        <v>128</v>
      </c>
      <c r="K76" s="9" t="s">
        <v>272</v>
      </c>
    </row>
    <row r="77" spans="10:11" x14ac:dyDescent="0.2">
      <c r="J77" s="9" t="s">
        <v>115</v>
      </c>
      <c r="K77" s="9" t="s">
        <v>248</v>
      </c>
    </row>
    <row r="78" spans="10:11" x14ac:dyDescent="0.2">
      <c r="J78" s="9" t="s">
        <v>78</v>
      </c>
      <c r="K78" s="9" t="s">
        <v>206</v>
      </c>
    </row>
    <row r="79" spans="10:11" x14ac:dyDescent="0.2">
      <c r="J79" s="9" t="s">
        <v>110</v>
      </c>
      <c r="K79" s="9" t="s">
        <v>234</v>
      </c>
    </row>
    <row r="80" spans="10:11" x14ac:dyDescent="0.2">
      <c r="J80" s="9" t="s">
        <v>136</v>
      </c>
      <c r="K80" s="9" t="s">
        <v>174</v>
      </c>
    </row>
    <row r="81" spans="10:11" x14ac:dyDescent="0.2">
      <c r="J81" s="9" t="s">
        <v>45</v>
      </c>
      <c r="K81" s="9" t="s">
        <v>263</v>
      </c>
    </row>
    <row r="82" spans="10:11" x14ac:dyDescent="0.2">
      <c r="J82" s="9" t="s">
        <v>63</v>
      </c>
      <c r="K82" s="9" t="s">
        <v>165</v>
      </c>
    </row>
    <row r="83" spans="10:11" x14ac:dyDescent="0.2">
      <c r="J83" s="9" t="s">
        <v>144</v>
      </c>
      <c r="K83" s="9" t="s">
        <v>288</v>
      </c>
    </row>
    <row r="84" spans="10:11" x14ac:dyDescent="0.2">
      <c r="J84" s="9" t="s">
        <v>79</v>
      </c>
      <c r="K84" s="9" t="s">
        <v>225</v>
      </c>
    </row>
    <row r="85" spans="10:11" x14ac:dyDescent="0.2">
      <c r="J85" s="9" t="s">
        <v>25</v>
      </c>
      <c r="K85" s="9" t="s">
        <v>256</v>
      </c>
    </row>
    <row r="86" spans="10:11" x14ac:dyDescent="0.2">
      <c r="J86" s="9" t="s">
        <v>20</v>
      </c>
      <c r="K86" s="9" t="s">
        <v>264</v>
      </c>
    </row>
    <row r="87" spans="10:11" x14ac:dyDescent="0.2">
      <c r="J87" s="9" t="s">
        <v>156</v>
      </c>
      <c r="K87" s="9" t="s">
        <v>183</v>
      </c>
    </row>
    <row r="88" spans="10:11" x14ac:dyDescent="0.2">
      <c r="J88" s="9" t="s">
        <v>140</v>
      </c>
      <c r="K88" s="9" t="s">
        <v>226</v>
      </c>
    </row>
    <row r="89" spans="10:11" x14ac:dyDescent="0.2">
      <c r="J89" s="9" t="s">
        <v>112</v>
      </c>
      <c r="K89" s="9" t="s">
        <v>235</v>
      </c>
    </row>
    <row r="90" spans="10:11" x14ac:dyDescent="0.2">
      <c r="J90" s="9" t="s">
        <v>40</v>
      </c>
      <c r="K90" s="9" t="s">
        <v>147</v>
      </c>
    </row>
    <row r="91" spans="10:11" x14ac:dyDescent="0.2">
      <c r="J91" s="9" t="s">
        <v>17</v>
      </c>
      <c r="K91" s="9" t="s">
        <v>261</v>
      </c>
    </row>
    <row r="92" spans="10:11" x14ac:dyDescent="0.2">
      <c r="J92" s="9" t="s">
        <v>21</v>
      </c>
      <c r="K92" s="9" t="s">
        <v>254</v>
      </c>
    </row>
    <row r="93" spans="10:11" x14ac:dyDescent="0.2">
      <c r="J93" s="9" t="s">
        <v>135</v>
      </c>
      <c r="K93" s="9" t="s">
        <v>184</v>
      </c>
    </row>
    <row r="94" spans="10:11" x14ac:dyDescent="0.2">
      <c r="J94" s="9" t="s">
        <v>106</v>
      </c>
      <c r="K94" s="9" t="s">
        <v>242</v>
      </c>
    </row>
    <row r="95" spans="10:11" x14ac:dyDescent="0.2">
      <c r="J95" s="9" t="s">
        <v>123</v>
      </c>
      <c r="K95" s="9" t="s">
        <v>305</v>
      </c>
    </row>
    <row r="96" spans="10:11" x14ac:dyDescent="0.2">
      <c r="J96" s="9" t="s">
        <v>121</v>
      </c>
      <c r="K96" s="9" t="s">
        <v>302</v>
      </c>
    </row>
    <row r="97" spans="10:11" x14ac:dyDescent="0.2">
      <c r="J97" s="9" t="s">
        <v>58</v>
      </c>
      <c r="K97" s="9" t="s">
        <v>291</v>
      </c>
    </row>
    <row r="98" spans="10:11" x14ac:dyDescent="0.2">
      <c r="J98" s="9" t="s">
        <v>111</v>
      </c>
      <c r="K98" s="9" t="s">
        <v>298</v>
      </c>
    </row>
    <row r="99" spans="10:11" x14ac:dyDescent="0.2">
      <c r="J99" s="9" t="s">
        <v>38</v>
      </c>
      <c r="K99" s="9" t="s">
        <v>166</v>
      </c>
    </row>
    <row r="100" spans="10:11" x14ac:dyDescent="0.2">
      <c r="J100" s="9" t="s">
        <v>102</v>
      </c>
      <c r="K100" s="9" t="s">
        <v>236</v>
      </c>
    </row>
    <row r="101" spans="10:11" x14ac:dyDescent="0.2">
      <c r="J101" s="9" t="s">
        <v>65</v>
      </c>
      <c r="K101" s="9" t="s">
        <v>281</v>
      </c>
    </row>
    <row r="102" spans="10:11" x14ac:dyDescent="0.2">
      <c r="J102" s="9" t="s">
        <v>53</v>
      </c>
      <c r="K102" s="9" t="s">
        <v>284</v>
      </c>
    </row>
    <row r="103" spans="10:11" x14ac:dyDescent="0.2">
      <c r="J103" s="9" t="s">
        <v>142</v>
      </c>
      <c r="K103" s="9" t="s">
        <v>267</v>
      </c>
    </row>
    <row r="104" spans="10:11" x14ac:dyDescent="0.2">
      <c r="J104" s="9" t="s">
        <v>61</v>
      </c>
      <c r="K104" s="9" t="s">
        <v>270</v>
      </c>
    </row>
    <row r="105" spans="10:11" x14ac:dyDescent="0.2">
      <c r="J105" s="9" t="s">
        <v>148</v>
      </c>
      <c r="K105" s="9" t="s">
        <v>277</v>
      </c>
    </row>
    <row r="106" spans="10:11" x14ac:dyDescent="0.2">
      <c r="J106" s="9" t="s">
        <v>88</v>
      </c>
      <c r="K106" s="9" t="s">
        <v>227</v>
      </c>
    </row>
    <row r="107" spans="10:11" x14ac:dyDescent="0.2">
      <c r="J107" s="9" t="s">
        <v>154</v>
      </c>
      <c r="K107" s="9" t="s">
        <v>257</v>
      </c>
    </row>
    <row r="108" spans="10:11" x14ac:dyDescent="0.2">
      <c r="J108" s="9" t="s">
        <v>74</v>
      </c>
      <c r="K108" s="9" t="s">
        <v>228</v>
      </c>
    </row>
    <row r="109" spans="10:11" x14ac:dyDescent="0.2">
      <c r="J109" s="9" t="s">
        <v>125</v>
      </c>
      <c r="K109" s="9" t="s">
        <v>167</v>
      </c>
    </row>
    <row r="110" spans="10:11" x14ac:dyDescent="0.2">
      <c r="J110" s="9" t="s">
        <v>126</v>
      </c>
      <c r="K110" s="9" t="s">
        <v>180</v>
      </c>
    </row>
    <row r="111" spans="10:11" x14ac:dyDescent="0.2">
      <c r="J111" s="9" t="s">
        <v>162</v>
      </c>
      <c r="K111" s="9" t="s">
        <v>161</v>
      </c>
    </row>
    <row r="112" spans="10:11" x14ac:dyDescent="0.2">
      <c r="J112" s="9" t="s">
        <v>57</v>
      </c>
      <c r="K112" s="9" t="s">
        <v>168</v>
      </c>
    </row>
    <row r="113" spans="10:11" x14ac:dyDescent="0.2">
      <c r="J113" s="9" t="s">
        <v>96</v>
      </c>
      <c r="K113" s="9" t="s">
        <v>190</v>
      </c>
    </row>
    <row r="114" spans="10:11" x14ac:dyDescent="0.2">
      <c r="J114" s="9" t="s">
        <v>28</v>
      </c>
      <c r="K114" s="9" t="s">
        <v>176</v>
      </c>
    </row>
    <row r="115" spans="10:11" x14ac:dyDescent="0.2">
      <c r="J115" s="9" t="s">
        <v>66</v>
      </c>
      <c r="K115" s="9" t="s">
        <v>181</v>
      </c>
    </row>
    <row r="116" spans="10:11" x14ac:dyDescent="0.2">
      <c r="J116" s="9" t="s">
        <v>129</v>
      </c>
      <c r="K116" s="9" t="s">
        <v>303</v>
      </c>
    </row>
    <row r="117" spans="10:11" x14ac:dyDescent="0.2">
      <c r="J117" s="9" t="s">
        <v>52</v>
      </c>
      <c r="K117" s="9" t="s">
        <v>278</v>
      </c>
    </row>
    <row r="118" spans="10:11" x14ac:dyDescent="0.2">
      <c r="J118" s="9" t="s">
        <v>98</v>
      </c>
      <c r="K118" s="9" t="s">
        <v>191</v>
      </c>
    </row>
    <row r="119" spans="10:11" x14ac:dyDescent="0.2">
      <c r="J119" s="9" t="s">
        <v>105</v>
      </c>
      <c r="K119" s="9" t="s">
        <v>237</v>
      </c>
    </row>
    <row r="120" spans="10:11" x14ac:dyDescent="0.2">
      <c r="J120" s="9" t="s">
        <v>18</v>
      </c>
      <c r="K120" s="9" t="s">
        <v>253</v>
      </c>
    </row>
    <row r="121" spans="10:11" x14ac:dyDescent="0.2">
      <c r="J121" s="9" t="s">
        <v>27</v>
      </c>
      <c r="K121" s="9" t="s">
        <v>185</v>
      </c>
    </row>
    <row r="122" spans="10:11" x14ac:dyDescent="0.2">
      <c r="J122" s="9" t="s">
        <v>55</v>
      </c>
      <c r="K122" s="9" t="s">
        <v>271</v>
      </c>
    </row>
    <row r="123" spans="10:11" x14ac:dyDescent="0.2">
      <c r="J123" s="9" t="s">
        <v>145</v>
      </c>
      <c r="K123" s="9" t="s">
        <v>286</v>
      </c>
    </row>
    <row r="124" spans="10:11" x14ac:dyDescent="0.2">
      <c r="J124" s="9" t="s">
        <v>19</v>
      </c>
      <c r="K124" s="9" t="s">
        <v>207</v>
      </c>
    </row>
    <row r="125" spans="10:11" x14ac:dyDescent="0.2">
      <c r="J125" s="9" t="s">
        <v>12</v>
      </c>
      <c r="K125" s="9" t="s">
        <v>175</v>
      </c>
    </row>
    <row r="126" spans="10:11" x14ac:dyDescent="0.2">
      <c r="J126" s="9" t="s">
        <v>119</v>
      </c>
      <c r="K126" s="9" t="s">
        <v>249</v>
      </c>
    </row>
    <row r="127" spans="10:11" x14ac:dyDescent="0.2">
      <c r="J127" s="9" t="s">
        <v>93</v>
      </c>
      <c r="K127" s="9" t="s">
        <v>169</v>
      </c>
    </row>
    <row r="128" spans="10:11" x14ac:dyDescent="0.2">
      <c r="J128" s="9" t="s">
        <v>41</v>
      </c>
      <c r="K128" s="9" t="s">
        <v>258</v>
      </c>
    </row>
    <row r="129" spans="10:11" x14ac:dyDescent="0.2">
      <c r="J129" s="9" t="s">
        <v>62</v>
      </c>
      <c r="K129" s="9" t="s">
        <v>273</v>
      </c>
    </row>
    <row r="130" spans="10:11" x14ac:dyDescent="0.2">
      <c r="J130" s="9" t="s">
        <v>146</v>
      </c>
      <c r="K130" s="9" t="s">
        <v>238</v>
      </c>
    </row>
    <row r="131" spans="10:11" x14ac:dyDescent="0.2">
      <c r="J131" s="9" t="s">
        <v>56</v>
      </c>
      <c r="K131" s="9" t="s">
        <v>186</v>
      </c>
    </row>
    <row r="132" spans="10:11" x14ac:dyDescent="0.2">
      <c r="J132" s="9" t="s">
        <v>137</v>
      </c>
      <c r="K132" s="9" t="s">
        <v>239</v>
      </c>
    </row>
    <row r="133" spans="10:11" x14ac:dyDescent="0.2">
      <c r="J133" s="9" t="s">
        <v>76</v>
      </c>
      <c r="K133" s="9" t="s">
        <v>229</v>
      </c>
    </row>
    <row r="134" spans="10:11" x14ac:dyDescent="0.2">
      <c r="J134" s="9" t="s">
        <v>50</v>
      </c>
      <c r="K134" s="9" t="s">
        <v>274</v>
      </c>
    </row>
    <row r="135" spans="10:11" x14ac:dyDescent="0.2">
      <c r="J135" s="9" t="s">
        <v>124</v>
      </c>
      <c r="K135" s="9" t="s">
        <v>170</v>
      </c>
    </row>
    <row r="136" spans="10:11" x14ac:dyDescent="0.2">
      <c r="J136" s="9" t="s">
        <v>151</v>
      </c>
      <c r="K136" s="9" t="s">
        <v>292</v>
      </c>
    </row>
    <row r="137" spans="10:11" x14ac:dyDescent="0.2">
      <c r="J137" s="9" t="s">
        <v>31</v>
      </c>
      <c r="K137" s="9" t="s">
        <v>287</v>
      </c>
    </row>
    <row r="138" spans="10:11" x14ac:dyDescent="0.2">
      <c r="J138" s="9" t="s">
        <v>16</v>
      </c>
      <c r="K138" s="9" t="s">
        <v>285</v>
      </c>
    </row>
    <row r="139" spans="10:11" x14ac:dyDescent="0.2">
      <c r="J139" s="9" t="s">
        <v>84</v>
      </c>
      <c r="K139" s="9" t="s">
        <v>208</v>
      </c>
    </row>
    <row r="140" spans="10:11" x14ac:dyDescent="0.2">
      <c r="J140" s="9" t="s">
        <v>15</v>
      </c>
      <c r="K140" s="9" t="s">
        <v>171</v>
      </c>
    </row>
    <row r="141" spans="10:11" x14ac:dyDescent="0.2">
      <c r="J141" s="9" t="s">
        <v>26</v>
      </c>
      <c r="K141" s="9" t="s">
        <v>198</v>
      </c>
    </row>
    <row r="142" spans="10:11" x14ac:dyDescent="0.2">
      <c r="J142" s="9" t="s">
        <v>23</v>
      </c>
      <c r="K142" s="9" t="s">
        <v>192</v>
      </c>
    </row>
    <row r="143" spans="10:11" x14ac:dyDescent="0.2">
      <c r="J143" s="9" t="s">
        <v>153</v>
      </c>
      <c r="K143" s="9" t="s">
        <v>230</v>
      </c>
    </row>
    <row r="144" spans="10:11" x14ac:dyDescent="0.2">
      <c r="J144" s="9" t="s">
        <v>35</v>
      </c>
      <c r="K144" s="9" t="s">
        <v>209</v>
      </c>
    </row>
    <row r="145" spans="10:11" x14ac:dyDescent="0.2">
      <c r="J145" s="9" t="s">
        <v>42</v>
      </c>
      <c r="K145" s="9" t="s">
        <v>283</v>
      </c>
    </row>
    <row r="146" spans="10:11" x14ac:dyDescent="0.2">
      <c r="J146" s="9" t="s">
        <v>104</v>
      </c>
      <c r="K146" s="9" t="s">
        <v>240</v>
      </c>
    </row>
    <row r="147" spans="10:11" x14ac:dyDescent="0.2">
      <c r="J147" s="9" t="s">
        <v>70</v>
      </c>
      <c r="K147" s="9" t="s">
        <v>276</v>
      </c>
    </row>
    <row r="148" spans="10:11" x14ac:dyDescent="0.2">
      <c r="J148" s="9" t="s">
        <v>122</v>
      </c>
      <c r="K148" s="9" t="s">
        <v>241</v>
      </c>
    </row>
    <row r="149" spans="10:11" x14ac:dyDescent="0.2">
      <c r="J149" s="9" t="s">
        <v>69</v>
      </c>
      <c r="K149" s="9" t="s">
        <v>210</v>
      </c>
    </row>
    <row r="150" spans="10:11" x14ac:dyDescent="0.2">
      <c r="J150" s="9" t="s">
        <v>32</v>
      </c>
      <c r="K150" s="9" t="s">
        <v>172</v>
      </c>
    </row>
    <row r="151" spans="10:11" x14ac:dyDescent="0.2">
      <c r="J151" s="9" t="s">
        <v>30</v>
      </c>
      <c r="K151" s="9" t="s">
        <v>304</v>
      </c>
    </row>
    <row r="152" spans="10:11" x14ac:dyDescent="0.2">
      <c r="J152" s="9" t="s">
        <v>155</v>
      </c>
      <c r="K152" s="9" t="s">
        <v>279</v>
      </c>
    </row>
    <row r="153" spans="10:11" x14ac:dyDescent="0.2">
      <c r="J153" s="9" t="s">
        <v>22</v>
      </c>
      <c r="K153" s="9" t="s">
        <v>177</v>
      </c>
    </row>
    <row r="154" spans="10:11" x14ac:dyDescent="0.2">
      <c r="J154" s="9" t="s">
        <v>43</v>
      </c>
      <c r="K154" s="9" t="s">
        <v>280</v>
      </c>
    </row>
    <row r="155" spans="10:11" x14ac:dyDescent="0.2">
      <c r="J155" s="9" t="s">
        <v>67</v>
      </c>
      <c r="K155" s="9" t="s">
        <v>193</v>
      </c>
    </row>
    <row r="156" spans="10:11" x14ac:dyDescent="0.2">
      <c r="J156" s="9" t="s">
        <v>116</v>
      </c>
      <c r="K156" s="9" t="s">
        <v>299</v>
      </c>
    </row>
    <row r="157" spans="10:11" x14ac:dyDescent="0.2">
      <c r="J157" s="9" t="s">
        <v>141</v>
      </c>
      <c r="K157" s="9" t="s">
        <v>262</v>
      </c>
    </row>
  </sheetData>
  <sortState ref="J6:K157">
    <sortCondition ref="J6:J157"/>
  </sortState>
  <mergeCells count="3">
    <mergeCell ref="E18:F18"/>
    <mergeCell ref="B5:C5"/>
    <mergeCell ref="A1:E1"/>
  </mergeCells>
  <dataValidations count="1">
    <dataValidation type="list" allowBlank="1" showInputMessage="1" showErrorMessage="1" sqref="B5:C5">
      <formula1>$J$6:$J$157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5"/>
  <sheetViews>
    <sheetView zoomScale="75" zoomScaleNormal="75" workbookViewId="0">
      <pane xSplit="2" ySplit="1" topLeftCell="C121" activePane="bottomRight" state="frozen"/>
      <selection pane="topRight" activeCell="D1" sqref="D1"/>
      <selection pane="bottomLeft" activeCell="A2" sqref="A2"/>
      <selection pane="bottomRight" activeCell="M155" sqref="M155"/>
    </sheetView>
  </sheetViews>
  <sheetFormatPr defaultRowHeight="15" x14ac:dyDescent="0.2"/>
  <cols>
    <col min="1" max="1" width="0" style="9" hidden="1" customWidth="1"/>
    <col min="2" max="2" width="29.21875" style="9" customWidth="1"/>
    <col min="3" max="4" width="12.77734375" style="6" customWidth="1"/>
    <col min="5" max="5" width="14.44140625" style="6" customWidth="1"/>
    <col min="6" max="6" width="14.5546875" style="6" customWidth="1"/>
    <col min="7" max="7" width="14.109375" style="6" customWidth="1"/>
    <col min="8" max="9" width="8.88671875" style="6"/>
    <col min="10" max="10" width="10.77734375" style="6" customWidth="1"/>
    <col min="11" max="11" width="11" style="6" customWidth="1"/>
    <col min="12" max="12" width="12.33203125" style="6" customWidth="1"/>
    <col min="13" max="13" width="11" style="6" customWidth="1"/>
    <col min="14" max="16384" width="8.88671875" style="1"/>
  </cols>
  <sheetData>
    <row r="1" spans="1:13" s="2" customFormat="1" ht="105" x14ac:dyDescent="0.2">
      <c r="A1" s="2" t="s">
        <v>143</v>
      </c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316</v>
      </c>
    </row>
    <row r="2" spans="1:13" s="5" customFormat="1" x14ac:dyDescent="0.2">
      <c r="A2" s="9" t="s">
        <v>163</v>
      </c>
      <c r="B2" s="9" t="s">
        <v>37</v>
      </c>
      <c r="C2" s="7">
        <v>18163550</v>
      </c>
      <c r="D2" s="7">
        <v>33394</v>
      </c>
      <c r="E2" s="7">
        <v>11127985</v>
      </c>
      <c r="F2" s="7">
        <v>21069306</v>
      </c>
      <c r="G2" s="7">
        <v>57118037</v>
      </c>
      <c r="H2" s="8" t="str">
        <f t="shared" ref="H2:H59" si="0">IF((C2-E2)/1000&gt;6000,"yes","no")</f>
        <v>yes</v>
      </c>
      <c r="I2" s="8" t="str">
        <f t="shared" ref="I2:I59" si="1">IF((C2)/1000&gt;6000,"yes","no")</f>
        <v>yes</v>
      </c>
      <c r="J2" s="4">
        <f t="shared" ref="J2:J60" si="2">IF(H2="yes",K2,D2)</f>
        <v>21885</v>
      </c>
      <c r="K2" s="4">
        <f>ROUNDDOWN((F2*0.541/1000)+(G2*0.1836/1000),0)</f>
        <v>21885</v>
      </c>
      <c r="L2" s="4">
        <f t="shared" ref="L2:L59" si="3">IF(J2=0,K2,(J2-K2))</f>
        <v>0</v>
      </c>
      <c r="M2" s="4">
        <f t="shared" ref="M2:M33" si="4">L2*15.6</f>
        <v>0</v>
      </c>
    </row>
    <row r="3" spans="1:13" s="5" customFormat="1" x14ac:dyDescent="0.2">
      <c r="A3" s="9" t="s">
        <v>164</v>
      </c>
      <c r="B3" s="9" t="s">
        <v>24</v>
      </c>
      <c r="C3" s="7">
        <v>11624485</v>
      </c>
      <c r="D3" s="7">
        <v>21142</v>
      </c>
      <c r="E3" s="7">
        <v>4997830</v>
      </c>
      <c r="F3" s="7">
        <v>11104213</v>
      </c>
      <c r="G3" s="7">
        <v>32126749</v>
      </c>
      <c r="H3" s="8" t="str">
        <f t="shared" si="0"/>
        <v>yes</v>
      </c>
      <c r="I3" s="8" t="str">
        <f t="shared" si="1"/>
        <v>yes</v>
      </c>
      <c r="J3" s="4">
        <f t="shared" si="2"/>
        <v>11905</v>
      </c>
      <c r="K3" s="4">
        <f t="shared" ref="K3:K66" si="5">ROUNDDOWN((F3*0.541/1000)+(G3*0.1836/1000),0)</f>
        <v>11905</v>
      </c>
      <c r="L3" s="4">
        <f t="shared" si="3"/>
        <v>0</v>
      </c>
      <c r="M3" s="4">
        <f t="shared" si="4"/>
        <v>0</v>
      </c>
    </row>
    <row r="4" spans="1:13" s="5" customFormat="1" x14ac:dyDescent="0.2">
      <c r="A4" s="9" t="s">
        <v>165</v>
      </c>
      <c r="B4" s="9" t="s">
        <v>63</v>
      </c>
      <c r="C4" s="7">
        <v>51989415</v>
      </c>
      <c r="D4" s="7">
        <v>60908</v>
      </c>
      <c r="E4" s="7">
        <v>27043667</v>
      </c>
      <c r="F4" s="7">
        <v>39182587</v>
      </c>
      <c r="G4" s="7">
        <v>77112042</v>
      </c>
      <c r="H4" s="8" t="str">
        <f t="shared" si="0"/>
        <v>yes</v>
      </c>
      <c r="I4" s="8" t="str">
        <f t="shared" si="1"/>
        <v>yes</v>
      </c>
      <c r="J4" s="4">
        <f t="shared" si="2"/>
        <v>35355</v>
      </c>
      <c r="K4" s="4">
        <f t="shared" si="5"/>
        <v>35355</v>
      </c>
      <c r="L4" s="4">
        <f t="shared" si="3"/>
        <v>0</v>
      </c>
      <c r="M4" s="4">
        <f t="shared" si="4"/>
        <v>0</v>
      </c>
    </row>
    <row r="5" spans="1:13" s="5" customFormat="1" x14ac:dyDescent="0.2">
      <c r="A5" s="9" t="s">
        <v>166</v>
      </c>
      <c r="B5" s="9" t="s">
        <v>38</v>
      </c>
      <c r="C5" s="7">
        <v>12000696</v>
      </c>
      <c r="D5" s="7">
        <v>23460</v>
      </c>
      <c r="E5" s="7">
        <v>4932431</v>
      </c>
      <c r="F5" s="7">
        <v>12812578</v>
      </c>
      <c r="G5" s="7">
        <v>34054336</v>
      </c>
      <c r="H5" s="8" t="str">
        <f t="shared" si="0"/>
        <v>yes</v>
      </c>
      <c r="I5" s="8" t="str">
        <f t="shared" si="1"/>
        <v>yes</v>
      </c>
      <c r="J5" s="4">
        <f t="shared" si="2"/>
        <v>13183</v>
      </c>
      <c r="K5" s="4">
        <f t="shared" si="5"/>
        <v>13183</v>
      </c>
      <c r="L5" s="4">
        <f t="shared" si="3"/>
        <v>0</v>
      </c>
      <c r="M5" s="4">
        <f t="shared" si="4"/>
        <v>0</v>
      </c>
    </row>
    <row r="6" spans="1:13" s="5" customFormat="1" x14ac:dyDescent="0.2">
      <c r="A6" s="9" t="s">
        <v>167</v>
      </c>
      <c r="B6" s="9" t="s">
        <v>125</v>
      </c>
      <c r="C6" s="7">
        <v>12648627</v>
      </c>
      <c r="D6" s="7">
        <v>22367</v>
      </c>
      <c r="E6" s="7">
        <v>10690949</v>
      </c>
      <c r="F6" s="7">
        <v>17363420</v>
      </c>
      <c r="G6" s="7">
        <v>38091331</v>
      </c>
      <c r="H6" s="8" t="str">
        <f t="shared" si="0"/>
        <v>no</v>
      </c>
      <c r="I6" s="8" t="str">
        <f t="shared" si="1"/>
        <v>yes</v>
      </c>
      <c r="J6" s="4">
        <f t="shared" si="2"/>
        <v>22367</v>
      </c>
      <c r="K6" s="4">
        <f t="shared" si="5"/>
        <v>16387</v>
      </c>
      <c r="L6" s="4">
        <f t="shared" si="3"/>
        <v>5980</v>
      </c>
      <c r="M6" s="4">
        <f t="shared" si="4"/>
        <v>93288</v>
      </c>
    </row>
    <row r="7" spans="1:13" s="5" customFormat="1" x14ac:dyDescent="0.2">
      <c r="A7" s="9" t="s">
        <v>168</v>
      </c>
      <c r="B7" s="9" t="s">
        <v>57</v>
      </c>
      <c r="C7" s="7">
        <v>15248670</v>
      </c>
      <c r="D7" s="7">
        <v>26885</v>
      </c>
      <c r="E7" s="7">
        <v>8172884</v>
      </c>
      <c r="F7" s="7">
        <v>15759424</v>
      </c>
      <c r="G7" s="7">
        <v>29892962</v>
      </c>
      <c r="H7" s="8" t="str">
        <f t="shared" si="0"/>
        <v>yes</v>
      </c>
      <c r="I7" s="8" t="str">
        <f t="shared" si="1"/>
        <v>yes</v>
      </c>
      <c r="J7" s="4">
        <f t="shared" si="2"/>
        <v>14014</v>
      </c>
      <c r="K7" s="4">
        <f t="shared" si="5"/>
        <v>14014</v>
      </c>
      <c r="L7" s="4">
        <f t="shared" si="3"/>
        <v>0</v>
      </c>
      <c r="M7" s="4">
        <f t="shared" si="4"/>
        <v>0</v>
      </c>
    </row>
    <row r="8" spans="1:13" s="5" customFormat="1" x14ac:dyDescent="0.2">
      <c r="A8" s="9" t="s">
        <v>169</v>
      </c>
      <c r="B8" s="9" t="s">
        <v>93</v>
      </c>
      <c r="C8" s="7">
        <v>13248037</v>
      </c>
      <c r="D8" s="7">
        <v>24047</v>
      </c>
      <c r="E8" s="7">
        <v>8805528</v>
      </c>
      <c r="F8" s="7">
        <v>16417241</v>
      </c>
      <c r="G8" s="7">
        <v>46138425</v>
      </c>
      <c r="H8" s="8" t="str">
        <f t="shared" si="0"/>
        <v>no</v>
      </c>
      <c r="I8" s="8" t="str">
        <f t="shared" si="1"/>
        <v>yes</v>
      </c>
      <c r="J8" s="4">
        <f t="shared" si="2"/>
        <v>24047</v>
      </c>
      <c r="K8" s="4">
        <f t="shared" si="5"/>
        <v>17352</v>
      </c>
      <c r="L8" s="4">
        <f t="shared" si="3"/>
        <v>6695</v>
      </c>
      <c r="M8" s="4">
        <f t="shared" si="4"/>
        <v>104442</v>
      </c>
    </row>
    <row r="9" spans="1:13" s="5" customFormat="1" x14ac:dyDescent="0.2">
      <c r="A9" s="9" t="s">
        <v>170</v>
      </c>
      <c r="B9" s="9" t="s">
        <v>124</v>
      </c>
      <c r="C9" s="7">
        <v>7519381</v>
      </c>
      <c r="D9" s="7">
        <v>19483</v>
      </c>
      <c r="E9" s="7">
        <v>3751003</v>
      </c>
      <c r="F9" s="7">
        <v>12830215</v>
      </c>
      <c r="G9" s="7">
        <v>27551005</v>
      </c>
      <c r="H9" s="8" t="str">
        <f t="shared" si="0"/>
        <v>no</v>
      </c>
      <c r="I9" s="8" t="str">
        <f t="shared" si="1"/>
        <v>yes</v>
      </c>
      <c r="J9" s="4">
        <f t="shared" si="2"/>
        <v>19483</v>
      </c>
      <c r="K9" s="4">
        <f t="shared" si="5"/>
        <v>11999</v>
      </c>
      <c r="L9" s="4">
        <f t="shared" si="3"/>
        <v>7484</v>
      </c>
      <c r="M9" s="4">
        <f t="shared" si="4"/>
        <v>116750.39999999999</v>
      </c>
    </row>
    <row r="10" spans="1:13" s="5" customFormat="1" x14ac:dyDescent="0.2">
      <c r="A10" s="9" t="s">
        <v>171</v>
      </c>
      <c r="B10" s="9" t="s">
        <v>15</v>
      </c>
      <c r="C10" s="7">
        <v>8622854</v>
      </c>
      <c r="D10" s="7">
        <v>22957</v>
      </c>
      <c r="E10" s="7">
        <v>7159655</v>
      </c>
      <c r="F10" s="7">
        <v>18087922</v>
      </c>
      <c r="G10" s="7">
        <v>45672580</v>
      </c>
      <c r="H10" s="8" t="str">
        <f t="shared" si="0"/>
        <v>no</v>
      </c>
      <c r="I10" s="8" t="str">
        <f t="shared" si="1"/>
        <v>yes</v>
      </c>
      <c r="J10" s="4">
        <f t="shared" si="2"/>
        <v>22957</v>
      </c>
      <c r="K10" s="4">
        <f t="shared" si="5"/>
        <v>18171</v>
      </c>
      <c r="L10" s="4">
        <f t="shared" si="3"/>
        <v>4786</v>
      </c>
      <c r="M10" s="4">
        <f t="shared" si="4"/>
        <v>74661.599999999991</v>
      </c>
    </row>
    <row r="11" spans="1:13" s="5" customFormat="1" x14ac:dyDescent="0.2">
      <c r="A11" s="9" t="s">
        <v>172</v>
      </c>
      <c r="B11" s="9" t="s">
        <v>32</v>
      </c>
      <c r="C11" s="7">
        <v>19802086</v>
      </c>
      <c r="D11" s="7">
        <v>29263</v>
      </c>
      <c r="E11" s="7">
        <v>10695870</v>
      </c>
      <c r="F11" s="7">
        <v>19646781</v>
      </c>
      <c r="G11" s="7">
        <v>48380708</v>
      </c>
      <c r="H11" s="8" t="str">
        <f t="shared" si="0"/>
        <v>yes</v>
      </c>
      <c r="I11" s="8" t="str">
        <f t="shared" si="1"/>
        <v>yes</v>
      </c>
      <c r="J11" s="4">
        <f t="shared" si="2"/>
        <v>19511</v>
      </c>
      <c r="K11" s="4">
        <f t="shared" si="5"/>
        <v>19511</v>
      </c>
      <c r="L11" s="4">
        <f t="shared" si="3"/>
        <v>0</v>
      </c>
      <c r="M11" s="4">
        <f t="shared" si="4"/>
        <v>0</v>
      </c>
    </row>
    <row r="12" spans="1:13" s="5" customFormat="1" x14ac:dyDescent="0.2">
      <c r="A12" s="9" t="s">
        <v>173</v>
      </c>
      <c r="B12" s="9" t="s">
        <v>127</v>
      </c>
      <c r="C12" s="7">
        <v>16506231</v>
      </c>
      <c r="D12" s="7">
        <v>20706</v>
      </c>
      <c r="E12" s="7">
        <v>10002372</v>
      </c>
      <c r="F12" s="7">
        <v>14337109</v>
      </c>
      <c r="G12" s="7">
        <v>24470563</v>
      </c>
      <c r="H12" s="8" t="str">
        <f t="shared" si="0"/>
        <v>yes</v>
      </c>
      <c r="I12" s="8" t="str">
        <f t="shared" si="1"/>
        <v>yes</v>
      </c>
      <c r="J12" s="4">
        <f t="shared" si="2"/>
        <v>12249</v>
      </c>
      <c r="K12" s="4">
        <f t="shared" si="5"/>
        <v>12249</v>
      </c>
      <c r="L12" s="4">
        <f t="shared" si="3"/>
        <v>0</v>
      </c>
      <c r="M12" s="4">
        <f t="shared" si="4"/>
        <v>0</v>
      </c>
    </row>
    <row r="13" spans="1:13" s="5" customFormat="1" x14ac:dyDescent="0.2">
      <c r="A13" s="9" t="s">
        <v>174</v>
      </c>
      <c r="B13" s="9" t="s">
        <v>136</v>
      </c>
      <c r="C13" s="7">
        <v>32066564</v>
      </c>
      <c r="D13" s="7">
        <v>52723</v>
      </c>
      <c r="E13" s="7">
        <v>18875948</v>
      </c>
      <c r="F13" s="7">
        <v>32394545</v>
      </c>
      <c r="G13" s="7">
        <v>86163071</v>
      </c>
      <c r="H13" s="8" t="str">
        <f t="shared" si="0"/>
        <v>yes</v>
      </c>
      <c r="I13" s="8" t="str">
        <f t="shared" si="1"/>
        <v>yes</v>
      </c>
      <c r="J13" s="4">
        <f t="shared" si="2"/>
        <v>33344</v>
      </c>
      <c r="K13" s="4">
        <f t="shared" si="5"/>
        <v>33344</v>
      </c>
      <c r="L13" s="4">
        <f t="shared" si="3"/>
        <v>0</v>
      </c>
      <c r="M13" s="4">
        <f t="shared" si="4"/>
        <v>0</v>
      </c>
    </row>
    <row r="14" spans="1:13" s="5" customFormat="1" x14ac:dyDescent="0.2">
      <c r="A14" s="9" t="s">
        <v>175</v>
      </c>
      <c r="B14" s="9" t="s">
        <v>12</v>
      </c>
      <c r="C14" s="7">
        <v>10111461</v>
      </c>
      <c r="D14" s="7">
        <v>16941</v>
      </c>
      <c r="E14" s="7">
        <v>6004658</v>
      </c>
      <c r="F14" s="7">
        <v>11400951</v>
      </c>
      <c r="G14" s="7">
        <v>22871387</v>
      </c>
      <c r="H14" s="8" t="str">
        <f t="shared" si="0"/>
        <v>no</v>
      </c>
      <c r="I14" s="8" t="str">
        <f t="shared" si="1"/>
        <v>yes</v>
      </c>
      <c r="J14" s="4">
        <f t="shared" si="2"/>
        <v>16941</v>
      </c>
      <c r="K14" s="4">
        <f t="shared" si="5"/>
        <v>10367</v>
      </c>
      <c r="L14" s="4">
        <f t="shared" si="3"/>
        <v>6574</v>
      </c>
      <c r="M14" s="4">
        <f t="shared" si="4"/>
        <v>102554.4</v>
      </c>
    </row>
    <row r="15" spans="1:13" s="5" customFormat="1" x14ac:dyDescent="0.2">
      <c r="A15" s="9" t="s">
        <v>176</v>
      </c>
      <c r="B15" s="9" t="s">
        <v>28</v>
      </c>
      <c r="C15" s="7">
        <v>16669493</v>
      </c>
      <c r="D15" s="7">
        <v>29534</v>
      </c>
      <c r="E15" s="7">
        <v>8883346</v>
      </c>
      <c r="F15" s="7">
        <v>18795605</v>
      </c>
      <c r="G15" s="7">
        <v>42532787</v>
      </c>
      <c r="H15" s="8" t="str">
        <f t="shared" si="0"/>
        <v>yes</v>
      </c>
      <c r="I15" s="8" t="str">
        <f t="shared" si="1"/>
        <v>yes</v>
      </c>
      <c r="J15" s="4">
        <f t="shared" si="2"/>
        <v>17977</v>
      </c>
      <c r="K15" s="4">
        <f t="shared" si="5"/>
        <v>17977</v>
      </c>
      <c r="L15" s="4">
        <f t="shared" si="3"/>
        <v>0</v>
      </c>
      <c r="M15" s="4">
        <f t="shared" si="4"/>
        <v>0</v>
      </c>
    </row>
    <row r="16" spans="1:13" s="5" customFormat="1" x14ac:dyDescent="0.2">
      <c r="A16" s="9" t="s">
        <v>177</v>
      </c>
      <c r="B16" s="9" t="s">
        <v>22</v>
      </c>
      <c r="C16" s="7">
        <v>17725194</v>
      </c>
      <c r="D16" s="7">
        <v>38330</v>
      </c>
      <c r="E16" s="7">
        <v>7533102</v>
      </c>
      <c r="F16" s="7">
        <v>20425392</v>
      </c>
      <c r="G16" s="7">
        <v>49311002</v>
      </c>
      <c r="H16" s="8" t="str">
        <f t="shared" si="0"/>
        <v>yes</v>
      </c>
      <c r="I16" s="8" t="str">
        <f t="shared" si="1"/>
        <v>yes</v>
      </c>
      <c r="J16" s="4">
        <f t="shared" si="2"/>
        <v>20103</v>
      </c>
      <c r="K16" s="4">
        <f t="shared" si="5"/>
        <v>20103</v>
      </c>
      <c r="L16" s="4">
        <f t="shared" si="3"/>
        <v>0</v>
      </c>
      <c r="M16" s="4">
        <f t="shared" si="4"/>
        <v>0</v>
      </c>
    </row>
    <row r="17" spans="1:13" s="5" customFormat="1" x14ac:dyDescent="0.2">
      <c r="A17" s="9" t="s">
        <v>178</v>
      </c>
      <c r="B17" s="9" t="s">
        <v>94</v>
      </c>
      <c r="C17" s="7">
        <v>21362574.9459459</v>
      </c>
      <c r="D17" s="7">
        <v>25178</v>
      </c>
      <c r="E17" s="7">
        <v>8611332.9459459502</v>
      </c>
      <c r="F17" s="7">
        <v>15308614.9459459</v>
      </c>
      <c r="G17" s="7">
        <v>21700640.404029801</v>
      </c>
      <c r="H17" s="8" t="str">
        <f t="shared" si="0"/>
        <v>yes</v>
      </c>
      <c r="I17" s="8" t="str">
        <f t="shared" si="1"/>
        <v>yes</v>
      </c>
      <c r="J17" s="4">
        <f t="shared" si="2"/>
        <v>12266</v>
      </c>
      <c r="K17" s="4">
        <f t="shared" si="5"/>
        <v>12266</v>
      </c>
      <c r="L17" s="4">
        <f t="shared" si="3"/>
        <v>0</v>
      </c>
      <c r="M17" s="4">
        <f t="shared" si="4"/>
        <v>0</v>
      </c>
    </row>
    <row r="18" spans="1:13" s="5" customFormat="1" x14ac:dyDescent="0.2">
      <c r="A18" s="9" t="s">
        <v>179</v>
      </c>
      <c r="B18" s="9" t="s">
        <v>95</v>
      </c>
      <c r="C18" s="7">
        <v>17876249</v>
      </c>
      <c r="D18" s="7">
        <v>7493.0886892000008</v>
      </c>
      <c r="E18" s="7">
        <v>9349126</v>
      </c>
      <c r="F18" s="7">
        <v>17900837</v>
      </c>
      <c r="G18" s="7">
        <v>52741261</v>
      </c>
      <c r="H18" s="8" t="str">
        <f t="shared" si="0"/>
        <v>yes</v>
      </c>
      <c r="I18" s="8" t="str">
        <f t="shared" si="1"/>
        <v>yes</v>
      </c>
      <c r="J18" s="4">
        <f t="shared" si="2"/>
        <v>19367</v>
      </c>
      <c r="K18" s="4">
        <f t="shared" si="5"/>
        <v>19367</v>
      </c>
      <c r="L18" s="4">
        <f t="shared" si="3"/>
        <v>0</v>
      </c>
      <c r="M18" s="4">
        <f t="shared" si="4"/>
        <v>0</v>
      </c>
    </row>
    <row r="19" spans="1:13" s="5" customFormat="1" x14ac:dyDescent="0.2">
      <c r="A19" s="9" t="s">
        <v>180</v>
      </c>
      <c r="B19" s="9" t="s">
        <v>126</v>
      </c>
      <c r="C19" s="7">
        <v>19729604.5</v>
      </c>
      <c r="D19" s="7">
        <v>57745.51064700001</v>
      </c>
      <c r="E19" s="7">
        <v>9671440.5</v>
      </c>
      <c r="F19" s="7">
        <v>20033045.0260907</v>
      </c>
      <c r="G19" s="7">
        <v>57563831.420000002</v>
      </c>
      <c r="H19" s="8" t="str">
        <f t="shared" si="0"/>
        <v>yes</v>
      </c>
      <c r="I19" s="8" t="str">
        <f t="shared" si="1"/>
        <v>yes</v>
      </c>
      <c r="J19" s="4">
        <f t="shared" si="2"/>
        <v>21406</v>
      </c>
      <c r="K19" s="4">
        <f t="shared" si="5"/>
        <v>21406</v>
      </c>
      <c r="L19" s="4">
        <f t="shared" si="3"/>
        <v>0</v>
      </c>
      <c r="M19" s="4">
        <f t="shared" si="4"/>
        <v>0</v>
      </c>
    </row>
    <row r="20" spans="1:13" s="5" customFormat="1" x14ac:dyDescent="0.2">
      <c r="A20" s="9" t="s">
        <v>181</v>
      </c>
      <c r="B20" s="9" t="s">
        <v>66</v>
      </c>
      <c r="C20" s="7">
        <v>31623659</v>
      </c>
      <c r="D20" s="7">
        <v>46310</v>
      </c>
      <c r="E20" s="7">
        <v>21599998</v>
      </c>
      <c r="F20" s="7">
        <v>33987937</v>
      </c>
      <c r="G20" s="7">
        <v>80402125</v>
      </c>
      <c r="H20" s="8" t="str">
        <f t="shared" si="0"/>
        <v>yes</v>
      </c>
      <c r="I20" s="8" t="str">
        <f t="shared" si="1"/>
        <v>yes</v>
      </c>
      <c r="J20" s="4">
        <f t="shared" si="2"/>
        <v>33149</v>
      </c>
      <c r="K20" s="4">
        <f t="shared" si="5"/>
        <v>33149</v>
      </c>
      <c r="L20" s="4">
        <f t="shared" si="3"/>
        <v>0</v>
      </c>
      <c r="M20" s="4">
        <f t="shared" si="4"/>
        <v>0</v>
      </c>
    </row>
    <row r="21" spans="1:13" s="5" customFormat="1" x14ac:dyDescent="0.2">
      <c r="A21" s="9" t="s">
        <v>182</v>
      </c>
      <c r="B21" s="9" t="s">
        <v>29</v>
      </c>
      <c r="C21" s="7">
        <v>19877422</v>
      </c>
      <c r="D21" s="7">
        <v>31871</v>
      </c>
      <c r="E21" s="7">
        <v>7496160</v>
      </c>
      <c r="F21" s="7">
        <v>12534728</v>
      </c>
      <c r="G21" s="7">
        <v>32646452</v>
      </c>
      <c r="H21" s="8" t="str">
        <f t="shared" si="0"/>
        <v>yes</v>
      </c>
      <c r="I21" s="8" t="str">
        <f t="shared" si="1"/>
        <v>yes</v>
      </c>
      <c r="J21" s="4">
        <f t="shared" si="2"/>
        <v>12775</v>
      </c>
      <c r="K21" s="4">
        <f t="shared" si="5"/>
        <v>12775</v>
      </c>
      <c r="L21" s="4">
        <f t="shared" si="3"/>
        <v>0</v>
      </c>
      <c r="M21" s="4">
        <f t="shared" si="4"/>
        <v>0</v>
      </c>
    </row>
    <row r="22" spans="1:13" s="5" customFormat="1" x14ac:dyDescent="0.2">
      <c r="A22" s="9" t="s">
        <v>183</v>
      </c>
      <c r="B22" s="9" t="s">
        <v>156</v>
      </c>
      <c r="C22" s="7">
        <v>33119026</v>
      </c>
      <c r="D22" s="7">
        <v>45553</v>
      </c>
      <c r="E22" s="7">
        <v>13303025</v>
      </c>
      <c r="F22" s="7">
        <v>19524503</v>
      </c>
      <c r="G22" s="7">
        <v>46226455</v>
      </c>
      <c r="H22" s="8" t="str">
        <f t="shared" si="0"/>
        <v>yes</v>
      </c>
      <c r="I22" s="8" t="str">
        <f t="shared" si="1"/>
        <v>yes</v>
      </c>
      <c r="J22" s="4">
        <f t="shared" si="2"/>
        <v>19049</v>
      </c>
      <c r="K22" s="4">
        <f t="shared" si="5"/>
        <v>19049</v>
      </c>
      <c r="L22" s="4">
        <f t="shared" si="3"/>
        <v>0</v>
      </c>
      <c r="M22" s="4">
        <f t="shared" si="4"/>
        <v>0</v>
      </c>
    </row>
    <row r="23" spans="1:13" s="5" customFormat="1" x14ac:dyDescent="0.2">
      <c r="A23" s="9" t="s">
        <v>184</v>
      </c>
      <c r="B23" s="9" t="s">
        <v>135</v>
      </c>
      <c r="C23" s="7">
        <v>16620457</v>
      </c>
      <c r="D23" s="7">
        <v>26240</v>
      </c>
      <c r="E23" s="7">
        <v>8502563</v>
      </c>
      <c r="F23" s="7">
        <v>13858128</v>
      </c>
      <c r="G23" s="7">
        <v>37217527</v>
      </c>
      <c r="H23" s="8" t="str">
        <f t="shared" si="0"/>
        <v>yes</v>
      </c>
      <c r="I23" s="8" t="str">
        <f t="shared" si="1"/>
        <v>yes</v>
      </c>
      <c r="J23" s="4">
        <f t="shared" si="2"/>
        <v>14330</v>
      </c>
      <c r="K23" s="4">
        <f t="shared" si="5"/>
        <v>14330</v>
      </c>
      <c r="L23" s="4">
        <f t="shared" si="3"/>
        <v>0</v>
      </c>
      <c r="M23" s="4">
        <f t="shared" si="4"/>
        <v>0</v>
      </c>
    </row>
    <row r="24" spans="1:13" s="5" customFormat="1" x14ac:dyDescent="0.2">
      <c r="A24" s="9" t="s">
        <v>185</v>
      </c>
      <c r="B24" s="9" t="s">
        <v>27</v>
      </c>
      <c r="C24" s="7">
        <v>14274824</v>
      </c>
      <c r="D24" s="7">
        <v>7723</v>
      </c>
      <c r="E24" s="7">
        <v>7280887</v>
      </c>
      <c r="F24" s="7">
        <v>11631972</v>
      </c>
      <c r="G24" s="7">
        <v>30163005</v>
      </c>
      <c r="H24" s="8" t="str">
        <f t="shared" si="0"/>
        <v>yes</v>
      </c>
      <c r="I24" s="8" t="str">
        <f t="shared" si="1"/>
        <v>yes</v>
      </c>
      <c r="J24" s="4">
        <f t="shared" si="2"/>
        <v>11830</v>
      </c>
      <c r="K24" s="4">
        <f t="shared" si="5"/>
        <v>11830</v>
      </c>
      <c r="L24" s="4">
        <f t="shared" si="3"/>
        <v>0</v>
      </c>
      <c r="M24" s="4">
        <f t="shared" si="4"/>
        <v>0</v>
      </c>
    </row>
    <row r="25" spans="1:13" s="5" customFormat="1" x14ac:dyDescent="0.2">
      <c r="A25" s="9" t="s">
        <v>186</v>
      </c>
      <c r="B25" s="9" t="s">
        <v>56</v>
      </c>
      <c r="C25" s="7">
        <v>33622474</v>
      </c>
      <c r="D25" s="7">
        <v>47212</v>
      </c>
      <c r="E25" s="7">
        <v>14514784</v>
      </c>
      <c r="F25" s="7">
        <v>23012270</v>
      </c>
      <c r="G25" s="7">
        <v>58895400</v>
      </c>
      <c r="H25" s="8" t="str">
        <f t="shared" si="0"/>
        <v>yes</v>
      </c>
      <c r="I25" s="8" t="str">
        <f t="shared" si="1"/>
        <v>yes</v>
      </c>
      <c r="J25" s="4">
        <f t="shared" si="2"/>
        <v>23262</v>
      </c>
      <c r="K25" s="4">
        <f t="shared" si="5"/>
        <v>23262</v>
      </c>
      <c r="L25" s="4">
        <f t="shared" si="3"/>
        <v>0</v>
      </c>
      <c r="M25" s="4">
        <f t="shared" si="4"/>
        <v>0</v>
      </c>
    </row>
    <row r="26" spans="1:13" s="5" customFormat="1" x14ac:dyDescent="0.2">
      <c r="A26" s="9" t="s">
        <v>187</v>
      </c>
      <c r="B26" s="9" t="s">
        <v>64</v>
      </c>
      <c r="C26" s="7">
        <v>80852762</v>
      </c>
      <c r="D26" s="7">
        <v>127912</v>
      </c>
      <c r="E26" s="7">
        <v>43203347</v>
      </c>
      <c r="F26" s="7">
        <v>73717579</v>
      </c>
      <c r="G26" s="7">
        <v>220018661</v>
      </c>
      <c r="H26" s="8" t="str">
        <f t="shared" si="0"/>
        <v>yes</v>
      </c>
      <c r="I26" s="8" t="str">
        <f t="shared" si="1"/>
        <v>yes</v>
      </c>
      <c r="J26" s="4">
        <f t="shared" si="2"/>
        <v>80276</v>
      </c>
      <c r="K26" s="4">
        <f t="shared" si="5"/>
        <v>80276</v>
      </c>
      <c r="L26" s="4">
        <f t="shared" si="3"/>
        <v>0</v>
      </c>
      <c r="M26" s="4">
        <f t="shared" si="4"/>
        <v>0</v>
      </c>
    </row>
    <row r="27" spans="1:13" s="5" customFormat="1" x14ac:dyDescent="0.2">
      <c r="A27" s="9" t="s">
        <v>188</v>
      </c>
      <c r="B27" s="9" t="s">
        <v>54</v>
      </c>
      <c r="C27" s="7">
        <v>22144991</v>
      </c>
      <c r="D27" s="7">
        <v>38195</v>
      </c>
      <c r="E27" s="7">
        <v>17239091</v>
      </c>
      <c r="F27" s="7">
        <v>25378415</v>
      </c>
      <c r="G27" s="7">
        <v>60280554</v>
      </c>
      <c r="H27" s="8" t="str">
        <f t="shared" si="0"/>
        <v>no</v>
      </c>
      <c r="I27" s="8" t="str">
        <f t="shared" si="1"/>
        <v>yes</v>
      </c>
      <c r="J27" s="4">
        <f t="shared" si="2"/>
        <v>38195</v>
      </c>
      <c r="K27" s="4">
        <f t="shared" si="5"/>
        <v>24797</v>
      </c>
      <c r="L27" s="4">
        <f t="shared" si="3"/>
        <v>13398</v>
      </c>
      <c r="M27" s="4">
        <f t="shared" si="4"/>
        <v>209008.8</v>
      </c>
    </row>
    <row r="28" spans="1:13" s="5" customFormat="1" x14ac:dyDescent="0.2">
      <c r="A28" s="9" t="s">
        <v>189</v>
      </c>
      <c r="B28" s="9" t="s">
        <v>97</v>
      </c>
      <c r="C28" s="7">
        <v>17916084</v>
      </c>
      <c r="D28" s="7">
        <v>38200</v>
      </c>
      <c r="E28" s="7">
        <v>11872448</v>
      </c>
      <c r="F28" s="7">
        <v>21289965</v>
      </c>
      <c r="G28" s="7">
        <v>64932364</v>
      </c>
      <c r="H28" s="8" t="str">
        <f t="shared" si="0"/>
        <v>yes</v>
      </c>
      <c r="I28" s="8" t="str">
        <f t="shared" si="1"/>
        <v>yes</v>
      </c>
      <c r="J28" s="4">
        <f t="shared" si="2"/>
        <v>23439</v>
      </c>
      <c r="K28" s="4">
        <f t="shared" si="5"/>
        <v>23439</v>
      </c>
      <c r="L28" s="4">
        <f t="shared" si="3"/>
        <v>0</v>
      </c>
      <c r="M28" s="4">
        <f t="shared" si="4"/>
        <v>0</v>
      </c>
    </row>
    <row r="29" spans="1:13" s="5" customFormat="1" x14ac:dyDescent="0.2">
      <c r="A29" s="9" t="s">
        <v>190</v>
      </c>
      <c r="B29" s="9" t="s">
        <v>96</v>
      </c>
      <c r="C29" s="7">
        <v>24135229</v>
      </c>
      <c r="D29" s="7">
        <v>33999</v>
      </c>
      <c r="E29" s="7">
        <v>16871738</v>
      </c>
      <c r="F29" s="7">
        <v>27014933</v>
      </c>
      <c r="G29" s="7">
        <v>45825775</v>
      </c>
      <c r="H29" s="8" t="str">
        <f t="shared" si="0"/>
        <v>yes</v>
      </c>
      <c r="I29" s="8" t="str">
        <f t="shared" si="1"/>
        <v>yes</v>
      </c>
      <c r="J29" s="4">
        <f t="shared" si="2"/>
        <v>23028</v>
      </c>
      <c r="K29" s="4">
        <f t="shared" si="5"/>
        <v>23028</v>
      </c>
      <c r="L29" s="4">
        <f t="shared" si="3"/>
        <v>0</v>
      </c>
      <c r="M29" s="4">
        <f t="shared" si="4"/>
        <v>0</v>
      </c>
    </row>
    <row r="30" spans="1:13" s="5" customFormat="1" x14ac:dyDescent="0.2">
      <c r="A30" s="9" t="s">
        <v>191</v>
      </c>
      <c r="B30" s="9" t="s">
        <v>98</v>
      </c>
      <c r="C30" s="7">
        <v>19366630</v>
      </c>
      <c r="D30" s="7">
        <v>26219</v>
      </c>
      <c r="E30" s="7">
        <v>12023919</v>
      </c>
      <c r="F30" s="7">
        <v>17825454</v>
      </c>
      <c r="G30" s="7">
        <v>43092625</v>
      </c>
      <c r="H30" s="8" t="str">
        <f t="shared" si="0"/>
        <v>yes</v>
      </c>
      <c r="I30" s="8" t="str">
        <f t="shared" si="1"/>
        <v>yes</v>
      </c>
      <c r="J30" s="4">
        <f t="shared" si="2"/>
        <v>17555</v>
      </c>
      <c r="K30" s="4">
        <f t="shared" si="5"/>
        <v>17555</v>
      </c>
      <c r="L30" s="4">
        <f t="shared" si="3"/>
        <v>0</v>
      </c>
      <c r="M30" s="4">
        <f t="shared" si="4"/>
        <v>0</v>
      </c>
    </row>
    <row r="31" spans="1:13" s="5" customFormat="1" x14ac:dyDescent="0.2">
      <c r="A31" s="9" t="s">
        <v>192</v>
      </c>
      <c r="B31" s="9" t="s">
        <v>23</v>
      </c>
      <c r="C31" s="7">
        <v>22283985</v>
      </c>
      <c r="D31" s="7">
        <v>35717</v>
      </c>
      <c r="E31" s="7">
        <v>12963283</v>
      </c>
      <c r="F31" s="7">
        <v>22266913</v>
      </c>
      <c r="G31" s="7">
        <v>65463993</v>
      </c>
      <c r="H31" s="8" t="str">
        <f t="shared" si="0"/>
        <v>yes</v>
      </c>
      <c r="I31" s="8" t="str">
        <f t="shared" si="1"/>
        <v>yes</v>
      </c>
      <c r="J31" s="4">
        <f t="shared" si="2"/>
        <v>24065</v>
      </c>
      <c r="K31" s="4">
        <f t="shared" si="5"/>
        <v>24065</v>
      </c>
      <c r="L31" s="4">
        <f t="shared" si="3"/>
        <v>0</v>
      </c>
      <c r="M31" s="4">
        <f t="shared" si="4"/>
        <v>0</v>
      </c>
    </row>
    <row r="32" spans="1:13" s="5" customFormat="1" x14ac:dyDescent="0.2">
      <c r="A32" s="9" t="s">
        <v>193</v>
      </c>
      <c r="B32" s="9" t="s">
        <v>67</v>
      </c>
      <c r="C32" s="7">
        <v>29085534</v>
      </c>
      <c r="D32" s="7">
        <v>45675</v>
      </c>
      <c r="E32" s="7">
        <v>12342954</v>
      </c>
      <c r="F32" s="7">
        <v>19889903</v>
      </c>
      <c r="G32" s="7">
        <v>70970710</v>
      </c>
      <c r="H32" s="8" t="str">
        <f t="shared" si="0"/>
        <v>yes</v>
      </c>
      <c r="I32" s="8" t="str">
        <f t="shared" si="1"/>
        <v>yes</v>
      </c>
      <c r="J32" s="4">
        <f t="shared" si="2"/>
        <v>23790</v>
      </c>
      <c r="K32" s="4">
        <f t="shared" si="5"/>
        <v>23790</v>
      </c>
      <c r="L32" s="4">
        <f t="shared" si="3"/>
        <v>0</v>
      </c>
      <c r="M32" s="4">
        <f t="shared" si="4"/>
        <v>0</v>
      </c>
    </row>
    <row r="33" spans="1:13" s="5" customFormat="1" x14ac:dyDescent="0.2">
      <c r="A33" s="9" t="s">
        <v>194</v>
      </c>
      <c r="B33" s="9" t="s">
        <v>134</v>
      </c>
      <c r="C33" s="7">
        <v>41420756</v>
      </c>
      <c r="D33" s="7">
        <v>69990</v>
      </c>
      <c r="E33" s="7">
        <v>28144271</v>
      </c>
      <c r="F33" s="7">
        <v>48579822.780000001</v>
      </c>
      <c r="G33" s="7">
        <v>104732185</v>
      </c>
      <c r="H33" s="8" t="str">
        <f t="shared" si="0"/>
        <v>yes</v>
      </c>
      <c r="I33" s="8" t="str">
        <f t="shared" si="1"/>
        <v>yes</v>
      </c>
      <c r="J33" s="4">
        <f t="shared" si="2"/>
        <v>45510</v>
      </c>
      <c r="K33" s="4">
        <f t="shared" si="5"/>
        <v>45510</v>
      </c>
      <c r="L33" s="4">
        <f t="shared" si="3"/>
        <v>0</v>
      </c>
      <c r="M33" s="4">
        <f t="shared" si="4"/>
        <v>0</v>
      </c>
    </row>
    <row r="34" spans="1:13" s="5" customFormat="1" x14ac:dyDescent="0.2">
      <c r="A34" s="9" t="s">
        <v>195</v>
      </c>
      <c r="B34" s="9" t="s">
        <v>34</v>
      </c>
      <c r="C34" s="7">
        <v>14271321.9</v>
      </c>
      <c r="D34" s="7">
        <v>27922</v>
      </c>
      <c r="E34" s="7">
        <v>7675413.9000000004</v>
      </c>
      <c r="F34" s="7">
        <v>15071740.9</v>
      </c>
      <c r="G34" s="7">
        <v>37655367</v>
      </c>
      <c r="H34" s="8" t="str">
        <f t="shared" si="0"/>
        <v>yes</v>
      </c>
      <c r="I34" s="8" t="str">
        <f t="shared" si="1"/>
        <v>yes</v>
      </c>
      <c r="J34" s="4">
        <f t="shared" si="2"/>
        <v>15067</v>
      </c>
      <c r="K34" s="4">
        <f t="shared" si="5"/>
        <v>15067</v>
      </c>
      <c r="L34" s="4">
        <f t="shared" si="3"/>
        <v>0</v>
      </c>
      <c r="M34" s="4">
        <f t="shared" ref="M34:M60" si="6">L34*15.6</f>
        <v>0</v>
      </c>
    </row>
    <row r="35" spans="1:13" s="5" customFormat="1" x14ac:dyDescent="0.2">
      <c r="A35" s="9" t="s">
        <v>196</v>
      </c>
      <c r="B35" s="9" t="s">
        <v>33</v>
      </c>
      <c r="C35" s="7">
        <v>20391000</v>
      </c>
      <c r="D35" s="7">
        <v>39682</v>
      </c>
      <c r="E35" s="7">
        <v>13723000</v>
      </c>
      <c r="F35" s="7">
        <v>25045014</v>
      </c>
      <c r="G35" s="7">
        <v>70788853</v>
      </c>
      <c r="H35" s="8" t="str">
        <f t="shared" si="0"/>
        <v>yes</v>
      </c>
      <c r="I35" s="8" t="str">
        <f t="shared" si="1"/>
        <v>yes</v>
      </c>
      <c r="J35" s="4">
        <f t="shared" si="2"/>
        <v>26546</v>
      </c>
      <c r="K35" s="4">
        <f t="shared" si="5"/>
        <v>26546</v>
      </c>
      <c r="L35" s="4">
        <f t="shared" si="3"/>
        <v>0</v>
      </c>
      <c r="M35" s="4">
        <f t="shared" si="6"/>
        <v>0</v>
      </c>
    </row>
    <row r="36" spans="1:13" s="5" customFormat="1" x14ac:dyDescent="0.2">
      <c r="A36" s="9" t="s">
        <v>197</v>
      </c>
      <c r="B36" s="9" t="s">
        <v>68</v>
      </c>
      <c r="C36" s="7">
        <v>74523238</v>
      </c>
      <c r="D36" s="7">
        <v>87035</v>
      </c>
      <c r="E36" s="7">
        <v>27049445</v>
      </c>
      <c r="F36" s="7">
        <v>46921118</v>
      </c>
      <c r="G36" s="7">
        <v>113385842</v>
      </c>
      <c r="H36" s="8" t="str">
        <f t="shared" si="0"/>
        <v>yes</v>
      </c>
      <c r="I36" s="8" t="str">
        <f t="shared" si="1"/>
        <v>yes</v>
      </c>
      <c r="J36" s="4">
        <f t="shared" si="2"/>
        <v>46201</v>
      </c>
      <c r="K36" s="4">
        <f t="shared" si="5"/>
        <v>46201</v>
      </c>
      <c r="L36" s="4">
        <f t="shared" si="3"/>
        <v>0</v>
      </c>
      <c r="M36" s="4">
        <f t="shared" si="6"/>
        <v>0</v>
      </c>
    </row>
    <row r="37" spans="1:13" s="5" customFormat="1" x14ac:dyDescent="0.2">
      <c r="A37" s="9" t="s">
        <v>198</v>
      </c>
      <c r="B37" s="9" t="s">
        <v>26</v>
      </c>
      <c r="C37" s="7">
        <v>20347084</v>
      </c>
      <c r="D37" s="7">
        <v>34524</v>
      </c>
      <c r="E37" s="7">
        <v>11193024</v>
      </c>
      <c r="F37" s="7">
        <v>22157495</v>
      </c>
      <c r="G37" s="7">
        <v>38854981</v>
      </c>
      <c r="H37" s="8" t="str">
        <f t="shared" si="0"/>
        <v>yes</v>
      </c>
      <c r="I37" s="8" t="str">
        <f t="shared" si="1"/>
        <v>yes</v>
      </c>
      <c r="J37" s="4">
        <f t="shared" si="2"/>
        <v>19120</v>
      </c>
      <c r="K37" s="4">
        <f t="shared" si="5"/>
        <v>19120</v>
      </c>
      <c r="L37" s="4">
        <f t="shared" si="3"/>
        <v>0</v>
      </c>
      <c r="M37" s="4">
        <f t="shared" si="6"/>
        <v>0</v>
      </c>
    </row>
    <row r="38" spans="1:13" s="5" customFormat="1" x14ac:dyDescent="0.2">
      <c r="A38" s="9" t="s">
        <v>199</v>
      </c>
      <c r="B38" s="9" t="s">
        <v>131</v>
      </c>
      <c r="C38" s="7">
        <v>33911501</v>
      </c>
      <c r="D38" s="7">
        <v>47058</v>
      </c>
      <c r="E38" s="7">
        <v>0</v>
      </c>
      <c r="F38" s="7">
        <v>181142</v>
      </c>
      <c r="G38" s="7">
        <v>365049</v>
      </c>
      <c r="H38" s="8" t="str">
        <f t="shared" si="0"/>
        <v>yes</v>
      </c>
      <c r="I38" s="8" t="str">
        <f t="shared" si="1"/>
        <v>yes</v>
      </c>
      <c r="J38" s="4">
        <f t="shared" si="2"/>
        <v>165</v>
      </c>
      <c r="K38" s="4">
        <f t="shared" si="5"/>
        <v>165</v>
      </c>
      <c r="L38" s="4">
        <f t="shared" si="3"/>
        <v>0</v>
      </c>
      <c r="M38" s="4">
        <f t="shared" si="6"/>
        <v>0</v>
      </c>
    </row>
    <row r="39" spans="1:13" s="5" customFormat="1" x14ac:dyDescent="0.2">
      <c r="A39" s="9" t="s">
        <v>200</v>
      </c>
      <c r="B39" s="9" t="s">
        <v>82</v>
      </c>
      <c r="C39" s="7">
        <v>16044310.74</v>
      </c>
      <c r="D39" s="7">
        <v>22854</v>
      </c>
      <c r="E39" s="7">
        <v>5721999.04</v>
      </c>
      <c r="F39" s="7">
        <v>10046634.810000001</v>
      </c>
      <c r="G39" s="7">
        <v>27044791.309999999</v>
      </c>
      <c r="H39" s="8" t="str">
        <f t="shared" si="0"/>
        <v>yes</v>
      </c>
      <c r="I39" s="8" t="str">
        <f t="shared" si="1"/>
        <v>yes</v>
      </c>
      <c r="J39" s="4">
        <f t="shared" si="2"/>
        <v>10400</v>
      </c>
      <c r="K39" s="4">
        <f t="shared" si="5"/>
        <v>10400</v>
      </c>
      <c r="L39" s="4">
        <f t="shared" si="3"/>
        <v>0</v>
      </c>
      <c r="M39" s="4">
        <f t="shared" si="6"/>
        <v>0</v>
      </c>
    </row>
    <row r="40" spans="1:13" s="5" customFormat="1" x14ac:dyDescent="0.2">
      <c r="A40" s="9" t="s">
        <v>157</v>
      </c>
      <c r="B40" s="9" t="s">
        <v>158</v>
      </c>
      <c r="C40" s="7">
        <v>18782534</v>
      </c>
      <c r="D40" s="7">
        <v>30002</v>
      </c>
      <c r="E40" s="7">
        <v>11224905</v>
      </c>
      <c r="F40" s="7">
        <v>20610966</v>
      </c>
      <c r="G40" s="7">
        <v>36659059</v>
      </c>
      <c r="H40" s="8" t="str">
        <f t="shared" si="0"/>
        <v>yes</v>
      </c>
      <c r="I40" s="8" t="str">
        <f t="shared" si="1"/>
        <v>yes</v>
      </c>
      <c r="J40" s="4">
        <f t="shared" si="2"/>
        <v>17881</v>
      </c>
      <c r="K40" s="4">
        <f t="shared" si="5"/>
        <v>17881</v>
      </c>
      <c r="L40" s="4">
        <f t="shared" si="3"/>
        <v>0</v>
      </c>
      <c r="M40" s="4">
        <f t="shared" si="6"/>
        <v>0</v>
      </c>
    </row>
    <row r="41" spans="1:13" s="5" customFormat="1" x14ac:dyDescent="0.2">
      <c r="A41" s="9" t="s">
        <v>201</v>
      </c>
      <c r="B41" s="9" t="s">
        <v>139</v>
      </c>
      <c r="C41" s="7">
        <v>21136197</v>
      </c>
      <c r="D41" s="7">
        <v>25400</v>
      </c>
      <c r="E41" s="7">
        <v>12419530</v>
      </c>
      <c r="F41" s="7">
        <v>15677920</v>
      </c>
      <c r="G41" s="7">
        <v>23802499</v>
      </c>
      <c r="H41" s="8" t="str">
        <f t="shared" si="0"/>
        <v>yes</v>
      </c>
      <c r="I41" s="8" t="str">
        <f t="shared" si="1"/>
        <v>yes</v>
      </c>
      <c r="J41" s="4">
        <f t="shared" si="2"/>
        <v>12851</v>
      </c>
      <c r="K41" s="4">
        <f t="shared" si="5"/>
        <v>12851</v>
      </c>
      <c r="L41" s="4">
        <f t="shared" si="3"/>
        <v>0</v>
      </c>
      <c r="M41" s="4">
        <f t="shared" si="6"/>
        <v>0</v>
      </c>
    </row>
    <row r="42" spans="1:13" s="5" customFormat="1" x14ac:dyDescent="0.2">
      <c r="A42" s="9" t="s">
        <v>202</v>
      </c>
      <c r="B42" s="9" t="s">
        <v>72</v>
      </c>
      <c r="C42" s="7">
        <v>8720931.0999999996</v>
      </c>
      <c r="D42" s="7">
        <v>16873</v>
      </c>
      <c r="E42" s="7">
        <v>3839028.1</v>
      </c>
      <c r="F42" s="7">
        <v>10801478.743068401</v>
      </c>
      <c r="G42" s="7">
        <v>28852559.912854001</v>
      </c>
      <c r="H42" s="8" t="str">
        <f t="shared" si="0"/>
        <v>no</v>
      </c>
      <c r="I42" s="8" t="str">
        <f t="shared" si="1"/>
        <v>yes</v>
      </c>
      <c r="J42" s="4">
        <f t="shared" si="2"/>
        <v>16873</v>
      </c>
      <c r="K42" s="4">
        <f t="shared" si="5"/>
        <v>11140</v>
      </c>
      <c r="L42" s="4">
        <f t="shared" si="3"/>
        <v>5733</v>
      </c>
      <c r="M42" s="4">
        <f t="shared" si="6"/>
        <v>89434.8</v>
      </c>
    </row>
    <row r="43" spans="1:13" s="5" customFormat="1" x14ac:dyDescent="0.2">
      <c r="A43" s="9" t="s">
        <v>203</v>
      </c>
      <c r="B43" s="9" t="s">
        <v>90</v>
      </c>
      <c r="C43" s="7">
        <v>16477558</v>
      </c>
      <c r="D43" s="7">
        <v>23671</v>
      </c>
      <c r="E43" s="7">
        <v>8478055</v>
      </c>
      <c r="F43" s="7">
        <v>14172700</v>
      </c>
      <c r="G43" s="7">
        <v>31058866</v>
      </c>
      <c r="H43" s="8" t="str">
        <f t="shared" si="0"/>
        <v>yes</v>
      </c>
      <c r="I43" s="8" t="str">
        <f t="shared" si="1"/>
        <v>yes</v>
      </c>
      <c r="J43" s="4">
        <f t="shared" si="2"/>
        <v>13369</v>
      </c>
      <c r="K43" s="4">
        <f t="shared" si="5"/>
        <v>13369</v>
      </c>
      <c r="L43" s="4">
        <f t="shared" si="3"/>
        <v>0</v>
      </c>
      <c r="M43" s="4">
        <f t="shared" si="6"/>
        <v>0</v>
      </c>
    </row>
    <row r="44" spans="1:13" s="5" customFormat="1" x14ac:dyDescent="0.2">
      <c r="A44" s="9" t="s">
        <v>204</v>
      </c>
      <c r="B44" s="9" t="s">
        <v>130</v>
      </c>
      <c r="C44" s="7">
        <v>12097549</v>
      </c>
      <c r="D44" s="7">
        <v>10929</v>
      </c>
      <c r="E44" s="7">
        <v>3218799</v>
      </c>
      <c r="F44" s="7">
        <v>6901388.4900000002</v>
      </c>
      <c r="G44" s="7">
        <v>14910998.6634873</v>
      </c>
      <c r="H44" s="8" t="str">
        <f t="shared" si="0"/>
        <v>yes</v>
      </c>
      <c r="I44" s="8" t="str">
        <f t="shared" si="1"/>
        <v>yes</v>
      </c>
      <c r="J44" s="4">
        <f t="shared" si="2"/>
        <v>6471</v>
      </c>
      <c r="K44" s="4">
        <f t="shared" si="5"/>
        <v>6471</v>
      </c>
      <c r="L44" s="4">
        <f t="shared" si="3"/>
        <v>0</v>
      </c>
      <c r="M44" s="4">
        <f t="shared" si="6"/>
        <v>0</v>
      </c>
    </row>
    <row r="45" spans="1:13" s="5" customFormat="1" x14ac:dyDescent="0.2">
      <c r="A45" s="9" t="s">
        <v>205</v>
      </c>
      <c r="B45" s="9" t="s">
        <v>91</v>
      </c>
      <c r="C45" s="7">
        <v>17341390</v>
      </c>
      <c r="D45" s="7">
        <v>27722</v>
      </c>
      <c r="E45" s="7">
        <v>9762777</v>
      </c>
      <c r="F45" s="7">
        <v>19931105</v>
      </c>
      <c r="G45" s="7">
        <v>40660587</v>
      </c>
      <c r="H45" s="8" t="str">
        <f t="shared" si="0"/>
        <v>yes</v>
      </c>
      <c r="I45" s="8" t="str">
        <f t="shared" si="1"/>
        <v>yes</v>
      </c>
      <c r="J45" s="4">
        <f t="shared" si="2"/>
        <v>18248</v>
      </c>
      <c r="K45" s="4">
        <f t="shared" si="5"/>
        <v>18248</v>
      </c>
      <c r="L45" s="4">
        <f t="shared" si="3"/>
        <v>0</v>
      </c>
      <c r="M45" s="4">
        <f t="shared" si="6"/>
        <v>0</v>
      </c>
    </row>
    <row r="46" spans="1:13" s="5" customFormat="1" x14ac:dyDescent="0.2">
      <c r="A46" s="9" t="s">
        <v>206</v>
      </c>
      <c r="B46" s="9" t="s">
        <v>78</v>
      </c>
      <c r="C46" s="7">
        <v>16895569</v>
      </c>
      <c r="D46" s="7">
        <v>26369</v>
      </c>
      <c r="E46" s="7">
        <v>11234494</v>
      </c>
      <c r="F46" s="7">
        <v>18210350</v>
      </c>
      <c r="G46" s="7">
        <v>37340228</v>
      </c>
      <c r="H46" s="8" t="str">
        <f t="shared" si="0"/>
        <v>no</v>
      </c>
      <c r="I46" s="8" t="str">
        <f t="shared" si="1"/>
        <v>yes</v>
      </c>
      <c r="J46" s="4">
        <f t="shared" si="2"/>
        <v>26369</v>
      </c>
      <c r="K46" s="4">
        <f t="shared" si="5"/>
        <v>16707</v>
      </c>
      <c r="L46" s="4">
        <f t="shared" si="3"/>
        <v>9662</v>
      </c>
      <c r="M46" s="4">
        <f t="shared" si="6"/>
        <v>150727.19999999998</v>
      </c>
    </row>
    <row r="47" spans="1:13" s="5" customFormat="1" x14ac:dyDescent="0.2">
      <c r="A47" s="9" t="s">
        <v>207</v>
      </c>
      <c r="B47" s="9" t="s">
        <v>19</v>
      </c>
      <c r="C47" s="7">
        <v>9401183</v>
      </c>
      <c r="D47" s="7">
        <v>27606</v>
      </c>
      <c r="E47" s="7">
        <v>5975032</v>
      </c>
      <c r="F47" s="7">
        <v>21560971</v>
      </c>
      <c r="G47" s="7">
        <v>44435315</v>
      </c>
      <c r="H47" s="8" t="str">
        <f t="shared" si="0"/>
        <v>no</v>
      </c>
      <c r="I47" s="8" t="str">
        <f t="shared" si="1"/>
        <v>yes</v>
      </c>
      <c r="J47" s="4">
        <f t="shared" si="2"/>
        <v>27606</v>
      </c>
      <c r="K47" s="4">
        <f t="shared" si="5"/>
        <v>19822</v>
      </c>
      <c r="L47" s="4">
        <f t="shared" si="3"/>
        <v>7784</v>
      </c>
      <c r="M47" s="4">
        <f t="shared" si="6"/>
        <v>121430.39999999999</v>
      </c>
    </row>
    <row r="48" spans="1:13" s="5" customFormat="1" x14ac:dyDescent="0.2">
      <c r="A48" s="9" t="s">
        <v>208</v>
      </c>
      <c r="B48" s="9" t="s">
        <v>84</v>
      </c>
      <c r="C48" s="7">
        <v>24228790</v>
      </c>
      <c r="D48" s="7">
        <v>29864</v>
      </c>
      <c r="E48" s="7">
        <v>15899188</v>
      </c>
      <c r="F48" s="7">
        <v>25651726</v>
      </c>
      <c r="G48" s="7">
        <v>42963326</v>
      </c>
      <c r="H48" s="8" t="str">
        <f t="shared" si="0"/>
        <v>yes</v>
      </c>
      <c r="I48" s="8" t="str">
        <f t="shared" si="1"/>
        <v>yes</v>
      </c>
      <c r="J48" s="4">
        <f t="shared" si="2"/>
        <v>21765</v>
      </c>
      <c r="K48" s="4">
        <f t="shared" si="5"/>
        <v>21765</v>
      </c>
      <c r="L48" s="4">
        <f t="shared" si="3"/>
        <v>0</v>
      </c>
      <c r="M48" s="4">
        <f t="shared" si="6"/>
        <v>0</v>
      </c>
    </row>
    <row r="49" spans="1:13" s="5" customFormat="1" x14ac:dyDescent="0.2">
      <c r="A49" s="9" t="s">
        <v>209</v>
      </c>
      <c r="B49" s="9" t="s">
        <v>35</v>
      </c>
      <c r="C49" s="7">
        <v>16205059</v>
      </c>
      <c r="D49" s="7">
        <v>29765</v>
      </c>
      <c r="E49" s="7">
        <v>9055267</v>
      </c>
      <c r="F49" s="7">
        <v>17576978</v>
      </c>
      <c r="G49" s="7">
        <v>38711184</v>
      </c>
      <c r="H49" s="8" t="str">
        <f t="shared" si="0"/>
        <v>yes</v>
      </c>
      <c r="I49" s="8" t="str">
        <f t="shared" si="1"/>
        <v>yes</v>
      </c>
      <c r="J49" s="4">
        <f t="shared" si="2"/>
        <v>16616</v>
      </c>
      <c r="K49" s="4">
        <f t="shared" si="5"/>
        <v>16616</v>
      </c>
      <c r="L49" s="4">
        <f t="shared" si="3"/>
        <v>0</v>
      </c>
      <c r="M49" s="4">
        <f t="shared" si="6"/>
        <v>0</v>
      </c>
    </row>
    <row r="50" spans="1:13" s="5" customFormat="1" x14ac:dyDescent="0.2">
      <c r="A50" s="9" t="s">
        <v>210</v>
      </c>
      <c r="B50" s="9" t="s">
        <v>69</v>
      </c>
      <c r="C50" s="7">
        <v>20790636.5</v>
      </c>
      <c r="D50" s="7">
        <v>20245</v>
      </c>
      <c r="E50" s="7">
        <v>9264399.5</v>
      </c>
      <c r="F50" s="7">
        <v>14630597.51</v>
      </c>
      <c r="G50" s="7">
        <v>22164172.969999999</v>
      </c>
      <c r="H50" s="8" t="str">
        <f t="shared" si="0"/>
        <v>yes</v>
      </c>
      <c r="I50" s="8" t="str">
        <f t="shared" si="1"/>
        <v>yes</v>
      </c>
      <c r="J50" s="4">
        <f t="shared" si="2"/>
        <v>11984</v>
      </c>
      <c r="K50" s="4">
        <f t="shared" si="5"/>
        <v>11984</v>
      </c>
      <c r="L50" s="4">
        <f t="shared" si="3"/>
        <v>0</v>
      </c>
      <c r="M50" s="4">
        <f t="shared" si="6"/>
        <v>0</v>
      </c>
    </row>
    <row r="51" spans="1:13" s="5" customFormat="1" x14ac:dyDescent="0.2">
      <c r="A51" s="9" t="s">
        <v>211</v>
      </c>
      <c r="B51" s="9" t="s">
        <v>89</v>
      </c>
      <c r="C51" s="7">
        <v>19408398</v>
      </c>
      <c r="D51" s="7">
        <v>28329</v>
      </c>
      <c r="E51" s="7">
        <v>12232007</v>
      </c>
      <c r="F51" s="7">
        <v>19693356</v>
      </c>
      <c r="G51" s="7">
        <v>34243313</v>
      </c>
      <c r="H51" s="8" t="str">
        <f t="shared" si="0"/>
        <v>yes</v>
      </c>
      <c r="I51" s="8" t="str">
        <f t="shared" si="1"/>
        <v>yes</v>
      </c>
      <c r="J51" s="4">
        <f t="shared" si="2"/>
        <v>16941</v>
      </c>
      <c r="K51" s="4">
        <f t="shared" si="5"/>
        <v>16941</v>
      </c>
      <c r="L51" s="4">
        <f t="shared" si="3"/>
        <v>0</v>
      </c>
      <c r="M51" s="4">
        <f t="shared" si="6"/>
        <v>0</v>
      </c>
    </row>
    <row r="52" spans="1:13" s="5" customFormat="1" x14ac:dyDescent="0.2">
      <c r="A52" s="9" t="s">
        <v>212</v>
      </c>
      <c r="B52" s="9" t="s">
        <v>92</v>
      </c>
      <c r="C52" s="7">
        <v>25022166</v>
      </c>
      <c r="D52" s="7">
        <v>31533</v>
      </c>
      <c r="E52" s="7">
        <v>16958744</v>
      </c>
      <c r="F52" s="7">
        <v>25681941</v>
      </c>
      <c r="G52" s="7">
        <v>56196380</v>
      </c>
      <c r="H52" s="8" t="str">
        <f t="shared" si="0"/>
        <v>yes</v>
      </c>
      <c r="I52" s="8" t="str">
        <f t="shared" si="1"/>
        <v>yes</v>
      </c>
      <c r="J52" s="4">
        <f t="shared" si="2"/>
        <v>24211</v>
      </c>
      <c r="K52" s="4">
        <f t="shared" si="5"/>
        <v>24211</v>
      </c>
      <c r="L52" s="4">
        <f t="shared" si="3"/>
        <v>0</v>
      </c>
      <c r="M52" s="4">
        <f t="shared" si="6"/>
        <v>0</v>
      </c>
    </row>
    <row r="53" spans="1:13" s="5" customFormat="1" x14ac:dyDescent="0.2">
      <c r="A53" s="9" t="s">
        <v>213</v>
      </c>
      <c r="B53" s="9" t="s">
        <v>77</v>
      </c>
      <c r="C53" s="7">
        <v>10319409.810000001</v>
      </c>
      <c r="D53" s="7">
        <v>22964</v>
      </c>
      <c r="E53" s="7">
        <v>7716682.7000000002</v>
      </c>
      <c r="F53" s="7">
        <v>17251087.899999999</v>
      </c>
      <c r="G53" s="7">
        <v>44818666.079999998</v>
      </c>
      <c r="H53" s="8" t="str">
        <f t="shared" si="0"/>
        <v>no</v>
      </c>
      <c r="I53" s="8" t="str">
        <f t="shared" si="1"/>
        <v>yes</v>
      </c>
      <c r="J53" s="4">
        <f t="shared" si="2"/>
        <v>22964</v>
      </c>
      <c r="K53" s="4">
        <f t="shared" si="5"/>
        <v>17561</v>
      </c>
      <c r="L53" s="4">
        <f t="shared" si="3"/>
        <v>5403</v>
      </c>
      <c r="M53" s="4">
        <f t="shared" si="6"/>
        <v>84286.8</v>
      </c>
    </row>
    <row r="54" spans="1:13" s="5" customFormat="1" x14ac:dyDescent="0.2">
      <c r="A54" s="9" t="s">
        <v>214</v>
      </c>
      <c r="B54" s="9" t="s">
        <v>80</v>
      </c>
      <c r="C54" s="7">
        <v>19001029</v>
      </c>
      <c r="D54" s="7">
        <v>27073</v>
      </c>
      <c r="E54" s="7">
        <v>12274327</v>
      </c>
      <c r="F54" s="7">
        <v>20169326</v>
      </c>
      <c r="G54" s="7">
        <v>43458477</v>
      </c>
      <c r="H54" s="8" t="str">
        <f t="shared" si="0"/>
        <v>yes</v>
      </c>
      <c r="I54" s="8" t="str">
        <f t="shared" si="1"/>
        <v>yes</v>
      </c>
      <c r="J54" s="4">
        <f t="shared" si="2"/>
        <v>18890</v>
      </c>
      <c r="K54" s="4">
        <f t="shared" si="5"/>
        <v>18890</v>
      </c>
      <c r="L54" s="4">
        <f t="shared" si="3"/>
        <v>0</v>
      </c>
      <c r="M54" s="4">
        <f t="shared" si="6"/>
        <v>0</v>
      </c>
    </row>
    <row r="55" spans="1:13" s="5" customFormat="1" x14ac:dyDescent="0.2">
      <c r="A55" s="9" t="s">
        <v>215</v>
      </c>
      <c r="B55" s="9" t="s">
        <v>73</v>
      </c>
      <c r="C55" s="7">
        <v>15597391.9654464</v>
      </c>
      <c r="D55" s="7">
        <v>26731</v>
      </c>
      <c r="E55" s="7">
        <v>10224868.364891</v>
      </c>
      <c r="F55" s="7">
        <v>17925993.252473202</v>
      </c>
      <c r="G55" s="7">
        <v>46818159.962920003</v>
      </c>
      <c r="H55" s="8" t="str">
        <f t="shared" si="0"/>
        <v>no</v>
      </c>
      <c r="I55" s="8" t="str">
        <f t="shared" si="1"/>
        <v>yes</v>
      </c>
      <c r="J55" s="4">
        <f t="shared" si="2"/>
        <v>26731</v>
      </c>
      <c r="K55" s="4">
        <f t="shared" si="5"/>
        <v>18293</v>
      </c>
      <c r="L55" s="4">
        <f t="shared" si="3"/>
        <v>8438</v>
      </c>
      <c r="M55" s="4">
        <f t="shared" si="6"/>
        <v>131632.79999999999</v>
      </c>
    </row>
    <row r="56" spans="1:13" s="5" customFormat="1" x14ac:dyDescent="0.2">
      <c r="A56" s="9" t="s">
        <v>216</v>
      </c>
      <c r="B56" s="9" t="s">
        <v>81</v>
      </c>
      <c r="C56" s="7">
        <v>25378116</v>
      </c>
      <c r="D56" s="7">
        <v>37955</v>
      </c>
      <c r="E56" s="7">
        <v>16321973</v>
      </c>
      <c r="F56" s="7">
        <v>26505717</v>
      </c>
      <c r="G56" s="7">
        <v>64662796</v>
      </c>
      <c r="H56" s="8" t="str">
        <f t="shared" si="0"/>
        <v>yes</v>
      </c>
      <c r="I56" s="8" t="str">
        <f t="shared" si="1"/>
        <v>yes</v>
      </c>
      <c r="J56" s="4">
        <f t="shared" si="2"/>
        <v>26211</v>
      </c>
      <c r="K56" s="4">
        <f t="shared" si="5"/>
        <v>26211</v>
      </c>
      <c r="L56" s="4">
        <f t="shared" si="3"/>
        <v>0</v>
      </c>
      <c r="M56" s="4">
        <f t="shared" si="6"/>
        <v>0</v>
      </c>
    </row>
    <row r="57" spans="1:13" s="5" customFormat="1" x14ac:dyDescent="0.2">
      <c r="A57" s="9" t="s">
        <v>217</v>
      </c>
      <c r="B57" s="9" t="s">
        <v>87</v>
      </c>
      <c r="C57" s="7">
        <v>20071084</v>
      </c>
      <c r="D57" s="7">
        <v>29958</v>
      </c>
      <c r="E57" s="7">
        <v>12931544</v>
      </c>
      <c r="F57" s="7">
        <v>22475294</v>
      </c>
      <c r="G57" s="7">
        <v>47121405</v>
      </c>
      <c r="H57" s="8" t="str">
        <f t="shared" si="0"/>
        <v>yes</v>
      </c>
      <c r="I57" s="8" t="str">
        <f t="shared" si="1"/>
        <v>yes</v>
      </c>
      <c r="J57" s="4">
        <f t="shared" si="2"/>
        <v>20810</v>
      </c>
      <c r="K57" s="4">
        <f t="shared" si="5"/>
        <v>20810</v>
      </c>
      <c r="L57" s="4">
        <f t="shared" si="3"/>
        <v>0</v>
      </c>
      <c r="M57" s="4">
        <f t="shared" si="6"/>
        <v>0</v>
      </c>
    </row>
    <row r="58" spans="1:13" s="5" customFormat="1" x14ac:dyDescent="0.2">
      <c r="A58" s="9" t="s">
        <v>218</v>
      </c>
      <c r="B58" s="9" t="s">
        <v>85</v>
      </c>
      <c r="C58" s="7">
        <v>20131365</v>
      </c>
      <c r="D58" s="7">
        <v>35949</v>
      </c>
      <c r="E58" s="7">
        <v>14086689</v>
      </c>
      <c r="F58" s="7">
        <v>24488898</v>
      </c>
      <c r="G58" s="7">
        <v>60930919</v>
      </c>
      <c r="H58" s="8" t="str">
        <f t="shared" si="0"/>
        <v>yes</v>
      </c>
      <c r="I58" s="8" t="str">
        <f t="shared" si="1"/>
        <v>yes</v>
      </c>
      <c r="J58" s="4">
        <f t="shared" si="2"/>
        <v>24435</v>
      </c>
      <c r="K58" s="4">
        <f t="shared" si="5"/>
        <v>24435</v>
      </c>
      <c r="L58" s="4">
        <f t="shared" si="3"/>
        <v>0</v>
      </c>
      <c r="M58" s="4">
        <f t="shared" si="6"/>
        <v>0</v>
      </c>
    </row>
    <row r="59" spans="1:13" s="5" customFormat="1" x14ac:dyDescent="0.2">
      <c r="A59" s="9" t="s">
        <v>219</v>
      </c>
      <c r="B59" s="9" t="s">
        <v>138</v>
      </c>
      <c r="C59" s="7">
        <v>23162542</v>
      </c>
      <c r="D59" s="7">
        <v>35544</v>
      </c>
      <c r="E59" s="7">
        <v>14581473</v>
      </c>
      <c r="F59" s="7">
        <v>22233437</v>
      </c>
      <c r="G59" s="7">
        <v>45620580</v>
      </c>
      <c r="H59" s="8" t="str">
        <f t="shared" si="0"/>
        <v>yes</v>
      </c>
      <c r="I59" s="8" t="str">
        <f t="shared" si="1"/>
        <v>yes</v>
      </c>
      <c r="J59" s="4">
        <f t="shared" si="2"/>
        <v>20404</v>
      </c>
      <c r="K59" s="4">
        <f t="shared" si="5"/>
        <v>20404</v>
      </c>
      <c r="L59" s="4">
        <f t="shared" si="3"/>
        <v>0</v>
      </c>
      <c r="M59" s="4">
        <f t="shared" si="6"/>
        <v>0</v>
      </c>
    </row>
    <row r="60" spans="1:13" s="5" customFormat="1" x14ac:dyDescent="0.2">
      <c r="A60" s="9" t="s">
        <v>220</v>
      </c>
      <c r="B60" s="9" t="s">
        <v>75</v>
      </c>
      <c r="C60" s="7">
        <v>11983641</v>
      </c>
      <c r="D60" s="7">
        <v>19781</v>
      </c>
      <c r="E60" s="7">
        <v>7189190</v>
      </c>
      <c r="F60" s="7">
        <v>11909109</v>
      </c>
      <c r="G60" s="7">
        <v>39644844</v>
      </c>
      <c r="H60" s="8" t="str">
        <f t="shared" ref="H60:H123" si="7">IF((C60-E60)/1000&gt;6000,"yes","no")</f>
        <v>no</v>
      </c>
      <c r="I60" s="8" t="str">
        <f t="shared" ref="I60:I123" si="8">IF((C60)/1000&gt;6000,"yes","no")</f>
        <v>yes</v>
      </c>
      <c r="J60" s="4">
        <f t="shared" si="2"/>
        <v>19781</v>
      </c>
      <c r="K60" s="4">
        <f t="shared" si="5"/>
        <v>13721</v>
      </c>
      <c r="L60" s="4">
        <f t="shared" ref="L60:L123" si="9">IF(J60=0,K60,(J60-K60))</f>
        <v>6060</v>
      </c>
      <c r="M60" s="4">
        <f t="shared" si="6"/>
        <v>94536</v>
      </c>
    </row>
    <row r="61" spans="1:13" s="5" customFormat="1" x14ac:dyDescent="0.2">
      <c r="A61" s="9" t="s">
        <v>221</v>
      </c>
      <c r="B61" s="9" t="s">
        <v>71</v>
      </c>
      <c r="C61" s="7">
        <v>10276804</v>
      </c>
      <c r="D61" s="7">
        <v>23898</v>
      </c>
      <c r="E61" s="7">
        <v>5443228</v>
      </c>
      <c r="F61" s="7">
        <v>14077512</v>
      </c>
      <c r="G61" s="7">
        <v>47270770</v>
      </c>
      <c r="H61" s="8" t="str">
        <f t="shared" si="7"/>
        <v>no</v>
      </c>
      <c r="I61" s="8" t="str">
        <f t="shared" si="8"/>
        <v>yes</v>
      </c>
      <c r="J61" s="4">
        <f t="shared" ref="J61:J133" si="10">IF(H61="yes",K61,D61)</f>
        <v>23898</v>
      </c>
      <c r="K61" s="4">
        <f t="shared" si="5"/>
        <v>16294</v>
      </c>
      <c r="L61" s="4">
        <f t="shared" si="9"/>
        <v>7604</v>
      </c>
      <c r="M61" s="4">
        <f t="shared" ref="M61:M124" si="11">L61*15.6</f>
        <v>118622.39999999999</v>
      </c>
    </row>
    <row r="62" spans="1:13" s="5" customFormat="1" x14ac:dyDescent="0.2">
      <c r="A62" s="9" t="s">
        <v>222</v>
      </c>
      <c r="B62" s="9" t="s">
        <v>83</v>
      </c>
      <c r="C62" s="7">
        <v>35003432</v>
      </c>
      <c r="D62" s="7">
        <v>29986</v>
      </c>
      <c r="E62" s="7">
        <v>16075976</v>
      </c>
      <c r="F62" s="7">
        <v>21567424</v>
      </c>
      <c r="G62" s="7">
        <v>44781383</v>
      </c>
      <c r="H62" s="8" t="str">
        <f t="shared" si="7"/>
        <v>yes</v>
      </c>
      <c r="I62" s="8" t="str">
        <f t="shared" si="8"/>
        <v>yes</v>
      </c>
      <c r="J62" s="4">
        <f t="shared" si="10"/>
        <v>19889</v>
      </c>
      <c r="K62" s="4">
        <f t="shared" si="5"/>
        <v>19889</v>
      </c>
      <c r="L62" s="4">
        <f t="shared" si="9"/>
        <v>0</v>
      </c>
      <c r="M62" s="4">
        <f t="shared" si="11"/>
        <v>0</v>
      </c>
    </row>
    <row r="63" spans="1:13" s="5" customFormat="1" x14ac:dyDescent="0.2">
      <c r="A63" s="9" t="s">
        <v>223</v>
      </c>
      <c r="B63" s="9" t="s">
        <v>86</v>
      </c>
      <c r="C63" s="7">
        <v>21529176</v>
      </c>
      <c r="D63" s="7">
        <v>27014</v>
      </c>
      <c r="E63" s="7">
        <v>12719466</v>
      </c>
      <c r="F63" s="7">
        <v>18377959</v>
      </c>
      <c r="G63" s="7">
        <v>46041937</v>
      </c>
      <c r="H63" s="8" t="str">
        <f t="shared" si="7"/>
        <v>yes</v>
      </c>
      <c r="I63" s="8" t="str">
        <f t="shared" si="8"/>
        <v>yes</v>
      </c>
      <c r="J63" s="4">
        <f t="shared" si="10"/>
        <v>18395</v>
      </c>
      <c r="K63" s="4">
        <f t="shared" si="5"/>
        <v>18395</v>
      </c>
      <c r="L63" s="4">
        <f t="shared" si="9"/>
        <v>0</v>
      </c>
      <c r="M63" s="4">
        <f t="shared" si="11"/>
        <v>0</v>
      </c>
    </row>
    <row r="64" spans="1:13" s="5" customFormat="1" x14ac:dyDescent="0.2">
      <c r="A64" s="9" t="s">
        <v>224</v>
      </c>
      <c r="B64" s="9" t="s">
        <v>132</v>
      </c>
      <c r="C64" s="7">
        <v>8803284</v>
      </c>
      <c r="D64" s="7">
        <v>13878</v>
      </c>
      <c r="E64" s="7">
        <v>6385250</v>
      </c>
      <c r="F64" s="7">
        <v>9977958</v>
      </c>
      <c r="G64" s="7">
        <v>16677467</v>
      </c>
      <c r="H64" s="8" t="str">
        <f t="shared" si="7"/>
        <v>no</v>
      </c>
      <c r="I64" s="8" t="str">
        <f t="shared" si="8"/>
        <v>yes</v>
      </c>
      <c r="J64" s="4">
        <f t="shared" si="10"/>
        <v>13878</v>
      </c>
      <c r="K64" s="4">
        <f t="shared" si="5"/>
        <v>8460</v>
      </c>
      <c r="L64" s="4">
        <f t="shared" si="9"/>
        <v>5418</v>
      </c>
      <c r="M64" s="4">
        <f t="shared" si="11"/>
        <v>84520.8</v>
      </c>
    </row>
    <row r="65" spans="1:13" s="5" customFormat="1" x14ac:dyDescent="0.2">
      <c r="A65" s="9" t="s">
        <v>225</v>
      </c>
      <c r="B65" s="9" t="s">
        <v>79</v>
      </c>
      <c r="C65" s="7">
        <v>9108918</v>
      </c>
      <c r="D65" s="7">
        <v>16450</v>
      </c>
      <c r="E65" s="7">
        <v>6438108</v>
      </c>
      <c r="F65" s="7">
        <v>12161294</v>
      </c>
      <c r="G65" s="7">
        <v>30037202</v>
      </c>
      <c r="H65" s="8" t="str">
        <f t="shared" si="7"/>
        <v>no</v>
      </c>
      <c r="I65" s="8" t="str">
        <f t="shared" si="8"/>
        <v>yes</v>
      </c>
      <c r="J65" s="4">
        <f t="shared" si="10"/>
        <v>16450</v>
      </c>
      <c r="K65" s="4">
        <f t="shared" si="5"/>
        <v>12094</v>
      </c>
      <c r="L65" s="4">
        <f t="shared" si="9"/>
        <v>4356</v>
      </c>
      <c r="M65" s="4">
        <f t="shared" si="11"/>
        <v>67953.599999999991</v>
      </c>
    </row>
    <row r="66" spans="1:13" s="5" customFormat="1" x14ac:dyDescent="0.2">
      <c r="A66" s="9" t="s">
        <v>226</v>
      </c>
      <c r="B66" s="9" t="s">
        <v>140</v>
      </c>
      <c r="C66" s="7">
        <v>17305106</v>
      </c>
      <c r="D66" s="7">
        <v>29559</v>
      </c>
      <c r="E66" s="7">
        <v>8503179</v>
      </c>
      <c r="F66" s="7">
        <v>20256271</v>
      </c>
      <c r="G66" s="7">
        <v>41458372</v>
      </c>
      <c r="H66" s="8" t="str">
        <f t="shared" si="7"/>
        <v>yes</v>
      </c>
      <c r="I66" s="8" t="str">
        <f t="shared" si="8"/>
        <v>yes</v>
      </c>
      <c r="J66" s="4">
        <f t="shared" si="10"/>
        <v>18570</v>
      </c>
      <c r="K66" s="4">
        <f t="shared" si="5"/>
        <v>18570</v>
      </c>
      <c r="L66" s="4">
        <f t="shared" si="9"/>
        <v>0</v>
      </c>
      <c r="M66" s="4">
        <f t="shared" si="11"/>
        <v>0</v>
      </c>
    </row>
    <row r="67" spans="1:13" s="5" customFormat="1" x14ac:dyDescent="0.2">
      <c r="A67" s="9" t="s">
        <v>227</v>
      </c>
      <c r="B67" s="9" t="s">
        <v>88</v>
      </c>
      <c r="C67" s="7">
        <v>16356761</v>
      </c>
      <c r="D67" s="7">
        <v>28826</v>
      </c>
      <c r="E67" s="7">
        <v>10296202.4</v>
      </c>
      <c r="F67" s="7">
        <v>20118013.899999999</v>
      </c>
      <c r="G67" s="7">
        <v>47366780.090000004</v>
      </c>
      <c r="H67" s="8" t="str">
        <f t="shared" si="7"/>
        <v>yes</v>
      </c>
      <c r="I67" s="8" t="str">
        <f t="shared" si="8"/>
        <v>yes</v>
      </c>
      <c r="J67" s="4">
        <f t="shared" si="10"/>
        <v>19580</v>
      </c>
      <c r="K67" s="4">
        <f t="shared" ref="K67:K130" si="12">ROUNDDOWN((F67*0.541/1000)+(G67*0.1836/1000),0)</f>
        <v>19580</v>
      </c>
      <c r="L67" s="4">
        <f t="shared" si="9"/>
        <v>0</v>
      </c>
      <c r="M67" s="4">
        <f t="shared" si="11"/>
        <v>0</v>
      </c>
    </row>
    <row r="68" spans="1:13" s="5" customFormat="1" x14ac:dyDescent="0.2">
      <c r="A68" s="9" t="s">
        <v>228</v>
      </c>
      <c r="B68" s="9" t="s">
        <v>74</v>
      </c>
      <c r="C68" s="7">
        <v>7949953.4000000004</v>
      </c>
      <c r="D68" s="7">
        <v>12894</v>
      </c>
      <c r="E68" s="7">
        <v>5100553.49</v>
      </c>
      <c r="F68" s="7">
        <v>9515881.6899999995</v>
      </c>
      <c r="G68" s="7">
        <v>19503148.809999999</v>
      </c>
      <c r="H68" s="8" t="str">
        <f t="shared" si="7"/>
        <v>no</v>
      </c>
      <c r="I68" s="8" t="str">
        <f t="shared" si="8"/>
        <v>yes</v>
      </c>
      <c r="J68" s="4">
        <f t="shared" si="10"/>
        <v>12894</v>
      </c>
      <c r="K68" s="4">
        <f t="shared" si="12"/>
        <v>8728</v>
      </c>
      <c r="L68" s="4">
        <f t="shared" si="9"/>
        <v>4166</v>
      </c>
      <c r="M68" s="4">
        <f t="shared" si="11"/>
        <v>64989.599999999999</v>
      </c>
    </row>
    <row r="69" spans="1:13" s="5" customFormat="1" x14ac:dyDescent="0.2">
      <c r="A69" s="9" t="s">
        <v>229</v>
      </c>
      <c r="B69" s="9" t="s">
        <v>76</v>
      </c>
      <c r="C69" s="7">
        <v>12389012</v>
      </c>
      <c r="D69" s="7">
        <v>19806</v>
      </c>
      <c r="E69" s="7">
        <v>8523064</v>
      </c>
      <c r="F69" s="7">
        <v>13681115</v>
      </c>
      <c r="G69" s="7">
        <v>30560284</v>
      </c>
      <c r="H69" s="8" t="str">
        <f t="shared" si="7"/>
        <v>no</v>
      </c>
      <c r="I69" s="8" t="str">
        <f t="shared" si="8"/>
        <v>yes</v>
      </c>
      <c r="J69" s="4">
        <f t="shared" si="10"/>
        <v>19806</v>
      </c>
      <c r="K69" s="4">
        <f t="shared" si="12"/>
        <v>13012</v>
      </c>
      <c r="L69" s="4">
        <f t="shared" si="9"/>
        <v>6794</v>
      </c>
      <c r="M69" s="4">
        <f t="shared" si="11"/>
        <v>105986.4</v>
      </c>
    </row>
    <row r="70" spans="1:13" s="5" customFormat="1" x14ac:dyDescent="0.2">
      <c r="A70" s="9" t="s">
        <v>230</v>
      </c>
      <c r="B70" s="9" t="s">
        <v>153</v>
      </c>
      <c r="C70" s="7">
        <v>13051509</v>
      </c>
      <c r="D70" s="7">
        <v>26238</v>
      </c>
      <c r="E70" s="7">
        <v>9580689</v>
      </c>
      <c r="F70" s="7">
        <v>18546025</v>
      </c>
      <c r="G70" s="7">
        <v>42249226</v>
      </c>
      <c r="H70" s="8" t="str">
        <f t="shared" si="7"/>
        <v>no</v>
      </c>
      <c r="I70" s="8" t="str">
        <f t="shared" si="8"/>
        <v>yes</v>
      </c>
      <c r="J70" s="4">
        <f t="shared" si="10"/>
        <v>26238</v>
      </c>
      <c r="K70" s="4">
        <f t="shared" si="12"/>
        <v>17790</v>
      </c>
      <c r="L70" s="4">
        <f t="shared" si="9"/>
        <v>8448</v>
      </c>
      <c r="M70" s="4">
        <f t="shared" si="11"/>
        <v>131788.79999999999</v>
      </c>
    </row>
    <row r="71" spans="1:13" s="5" customFormat="1" x14ac:dyDescent="0.2">
      <c r="A71" s="9" t="s">
        <v>160</v>
      </c>
      <c r="B71" s="9" t="s">
        <v>159</v>
      </c>
      <c r="C71" s="7">
        <v>726432.53234750452</v>
      </c>
      <c r="D71" s="7"/>
      <c r="E71" s="7"/>
      <c r="F71" s="7"/>
      <c r="G71" s="7"/>
      <c r="H71" s="8" t="str">
        <f t="shared" si="7"/>
        <v>no</v>
      </c>
      <c r="I71" s="8" t="str">
        <f t="shared" si="8"/>
        <v>no</v>
      </c>
      <c r="J71" s="4">
        <f t="shared" si="10"/>
        <v>0</v>
      </c>
      <c r="K71" s="4">
        <f t="shared" si="12"/>
        <v>0</v>
      </c>
      <c r="L71" s="4">
        <f t="shared" si="9"/>
        <v>0</v>
      </c>
      <c r="M71" s="4">
        <f t="shared" si="11"/>
        <v>0</v>
      </c>
    </row>
    <row r="72" spans="1:13" s="5" customFormat="1" x14ac:dyDescent="0.2">
      <c r="A72" s="9" t="s">
        <v>231</v>
      </c>
      <c r="B72" s="9" t="s">
        <v>109</v>
      </c>
      <c r="C72" s="7">
        <v>12747082</v>
      </c>
      <c r="D72" s="7">
        <v>42271</v>
      </c>
      <c r="E72" s="7">
        <v>11410659</v>
      </c>
      <c r="F72" s="7">
        <v>28775478</v>
      </c>
      <c r="G72" s="7">
        <v>81386459</v>
      </c>
      <c r="H72" s="8" t="str">
        <f t="shared" si="7"/>
        <v>no</v>
      </c>
      <c r="I72" s="8" t="str">
        <f t="shared" si="8"/>
        <v>yes</v>
      </c>
      <c r="J72" s="4">
        <f t="shared" si="10"/>
        <v>42271</v>
      </c>
      <c r="K72" s="4">
        <f t="shared" si="12"/>
        <v>30510</v>
      </c>
      <c r="L72" s="4">
        <f t="shared" si="9"/>
        <v>11761</v>
      </c>
      <c r="M72" s="4">
        <f t="shared" si="11"/>
        <v>183471.6</v>
      </c>
    </row>
    <row r="73" spans="1:13" s="5" customFormat="1" x14ac:dyDescent="0.2">
      <c r="A73" s="9" t="s">
        <v>232</v>
      </c>
      <c r="B73" s="9" t="s">
        <v>108</v>
      </c>
      <c r="C73" s="7">
        <v>23764446</v>
      </c>
      <c r="D73" s="7">
        <v>40758</v>
      </c>
      <c r="E73" s="7">
        <v>19586320</v>
      </c>
      <c r="F73" s="7">
        <v>36057944</v>
      </c>
      <c r="G73" s="7">
        <v>76927039</v>
      </c>
      <c r="H73" s="8" t="str">
        <f t="shared" si="7"/>
        <v>no</v>
      </c>
      <c r="I73" s="8" t="str">
        <f t="shared" si="8"/>
        <v>yes</v>
      </c>
      <c r="J73" s="4">
        <f t="shared" si="10"/>
        <v>40758</v>
      </c>
      <c r="K73" s="4">
        <f t="shared" si="12"/>
        <v>33631</v>
      </c>
      <c r="L73" s="4">
        <f t="shared" si="9"/>
        <v>7127</v>
      </c>
      <c r="M73" s="4">
        <f t="shared" si="11"/>
        <v>111181.2</v>
      </c>
    </row>
    <row r="74" spans="1:13" s="5" customFormat="1" x14ac:dyDescent="0.2">
      <c r="A74" s="9" t="s">
        <v>233</v>
      </c>
      <c r="B74" s="9" t="s">
        <v>113</v>
      </c>
      <c r="C74" s="7">
        <v>58653217.108000003</v>
      </c>
      <c r="D74" s="7">
        <v>101955</v>
      </c>
      <c r="E74" s="7">
        <v>44570055.707999997</v>
      </c>
      <c r="F74" s="7">
        <v>73367950</v>
      </c>
      <c r="G74" s="7">
        <v>233622388.747383</v>
      </c>
      <c r="H74" s="8" t="str">
        <f t="shared" si="7"/>
        <v>yes</v>
      </c>
      <c r="I74" s="8" t="str">
        <f t="shared" si="8"/>
        <v>yes</v>
      </c>
      <c r="J74" s="4">
        <f t="shared" si="10"/>
        <v>82585</v>
      </c>
      <c r="K74" s="4">
        <f t="shared" si="12"/>
        <v>82585</v>
      </c>
      <c r="L74" s="4">
        <f t="shared" si="9"/>
        <v>0</v>
      </c>
      <c r="M74" s="4">
        <f t="shared" si="11"/>
        <v>0</v>
      </c>
    </row>
    <row r="75" spans="1:13" s="5" customFormat="1" x14ac:dyDescent="0.2">
      <c r="A75" s="9" t="s">
        <v>234</v>
      </c>
      <c r="B75" s="9" t="s">
        <v>110</v>
      </c>
      <c r="C75" s="7">
        <v>30609009</v>
      </c>
      <c r="D75" s="7">
        <v>53171</v>
      </c>
      <c r="E75" s="7">
        <v>25711647</v>
      </c>
      <c r="F75" s="7">
        <v>47476779</v>
      </c>
      <c r="G75" s="7">
        <v>84745794</v>
      </c>
      <c r="H75" s="8" t="str">
        <f t="shared" si="7"/>
        <v>no</v>
      </c>
      <c r="I75" s="8" t="str">
        <f t="shared" si="8"/>
        <v>yes</v>
      </c>
      <c r="J75" s="4">
        <f t="shared" si="10"/>
        <v>53171</v>
      </c>
      <c r="K75" s="4">
        <f t="shared" si="12"/>
        <v>41244</v>
      </c>
      <c r="L75" s="4">
        <f t="shared" si="9"/>
        <v>11927</v>
      </c>
      <c r="M75" s="4">
        <f t="shared" si="11"/>
        <v>186061.19999999998</v>
      </c>
    </row>
    <row r="76" spans="1:13" s="5" customFormat="1" x14ac:dyDescent="0.2">
      <c r="A76" s="9" t="s">
        <v>235</v>
      </c>
      <c r="B76" s="9" t="s">
        <v>112</v>
      </c>
      <c r="C76" s="7">
        <v>30884200.07</v>
      </c>
      <c r="D76" s="7">
        <v>56499</v>
      </c>
      <c r="E76" s="7">
        <v>23405518.920000002</v>
      </c>
      <c r="F76" s="7">
        <v>48230377.630000003</v>
      </c>
      <c r="G76" s="7">
        <v>103003871.59999999</v>
      </c>
      <c r="H76" s="8" t="str">
        <f t="shared" si="7"/>
        <v>yes</v>
      </c>
      <c r="I76" s="8" t="str">
        <f t="shared" si="8"/>
        <v>yes</v>
      </c>
      <c r="J76" s="4">
        <f t="shared" si="10"/>
        <v>45004</v>
      </c>
      <c r="K76" s="4">
        <f t="shared" si="12"/>
        <v>45004</v>
      </c>
      <c r="L76" s="4">
        <f t="shared" si="9"/>
        <v>0</v>
      </c>
      <c r="M76" s="4">
        <f t="shared" si="11"/>
        <v>0</v>
      </c>
    </row>
    <row r="77" spans="1:13" s="5" customFormat="1" x14ac:dyDescent="0.2">
      <c r="A77" s="9" t="s">
        <v>305</v>
      </c>
      <c r="B77" s="9" t="s">
        <v>123</v>
      </c>
      <c r="C77" s="7">
        <v>45691989.455232002</v>
      </c>
      <c r="D77" s="7">
        <v>59354</v>
      </c>
      <c r="E77" s="7">
        <v>22491653</v>
      </c>
      <c r="F77" s="7">
        <v>41353785</v>
      </c>
      <c r="G77" s="7">
        <v>73672804</v>
      </c>
      <c r="H77" s="8" t="str">
        <f t="shared" si="7"/>
        <v>yes</v>
      </c>
      <c r="I77" s="8" t="str">
        <f t="shared" si="8"/>
        <v>yes</v>
      </c>
      <c r="J77" s="4">
        <f t="shared" si="10"/>
        <v>35898</v>
      </c>
      <c r="K77" s="4">
        <f t="shared" si="12"/>
        <v>35898</v>
      </c>
      <c r="L77" s="4">
        <f t="shared" si="9"/>
        <v>0</v>
      </c>
      <c r="M77" s="4">
        <f t="shared" si="11"/>
        <v>0</v>
      </c>
    </row>
    <row r="78" spans="1:13" s="5" customFormat="1" x14ac:dyDescent="0.2">
      <c r="A78" s="9" t="s">
        <v>236</v>
      </c>
      <c r="B78" s="9" t="s">
        <v>102</v>
      </c>
      <c r="C78" s="7">
        <v>18913550</v>
      </c>
      <c r="D78" s="7">
        <v>41730</v>
      </c>
      <c r="E78" s="7">
        <v>14615595</v>
      </c>
      <c r="F78" s="7">
        <v>32073266</v>
      </c>
      <c r="G78" s="7">
        <v>82672927</v>
      </c>
      <c r="H78" s="8" t="str">
        <f t="shared" si="7"/>
        <v>no</v>
      </c>
      <c r="I78" s="8" t="str">
        <f t="shared" si="8"/>
        <v>yes</v>
      </c>
      <c r="J78" s="4">
        <f t="shared" si="10"/>
        <v>41730</v>
      </c>
      <c r="K78" s="4">
        <f t="shared" si="12"/>
        <v>32530</v>
      </c>
      <c r="L78" s="4">
        <f t="shared" si="9"/>
        <v>9200</v>
      </c>
      <c r="M78" s="4">
        <f t="shared" si="11"/>
        <v>143520</v>
      </c>
    </row>
    <row r="79" spans="1:13" s="5" customFormat="1" x14ac:dyDescent="0.2">
      <c r="A79" s="9" t="s">
        <v>237</v>
      </c>
      <c r="B79" s="9" t="s">
        <v>105</v>
      </c>
      <c r="C79" s="7">
        <v>14096169.17</v>
      </c>
      <c r="D79" s="7">
        <v>26187</v>
      </c>
      <c r="E79" s="7">
        <v>10344899.220000001</v>
      </c>
      <c r="F79" s="7">
        <v>22855938.629999999</v>
      </c>
      <c r="G79" s="7">
        <v>44913814.140000001</v>
      </c>
      <c r="H79" s="8" t="str">
        <f t="shared" si="7"/>
        <v>no</v>
      </c>
      <c r="I79" s="8" t="str">
        <f t="shared" si="8"/>
        <v>yes</v>
      </c>
      <c r="J79" s="4">
        <f t="shared" si="10"/>
        <v>26187</v>
      </c>
      <c r="K79" s="4">
        <f t="shared" si="12"/>
        <v>20611</v>
      </c>
      <c r="L79" s="4">
        <f t="shared" si="9"/>
        <v>5576</v>
      </c>
      <c r="M79" s="4">
        <f t="shared" si="11"/>
        <v>86985.599999999991</v>
      </c>
    </row>
    <row r="80" spans="1:13" s="5" customFormat="1" x14ac:dyDescent="0.2">
      <c r="A80" s="9" t="s">
        <v>238</v>
      </c>
      <c r="B80" s="9" t="s">
        <v>146</v>
      </c>
      <c r="C80" s="7">
        <v>22722094</v>
      </c>
      <c r="D80" s="7">
        <v>49182</v>
      </c>
      <c r="E80" s="7">
        <v>15949681</v>
      </c>
      <c r="F80" s="7">
        <v>22510956</v>
      </c>
      <c r="G80" s="7">
        <v>84441522</v>
      </c>
      <c r="H80" s="8" t="str">
        <f t="shared" si="7"/>
        <v>yes</v>
      </c>
      <c r="I80" s="8" t="str">
        <f t="shared" si="8"/>
        <v>yes</v>
      </c>
      <c r="J80" s="4">
        <f t="shared" si="10"/>
        <v>27681</v>
      </c>
      <c r="K80" s="4">
        <f t="shared" si="12"/>
        <v>27681</v>
      </c>
      <c r="L80" s="4">
        <f t="shared" si="9"/>
        <v>0</v>
      </c>
      <c r="M80" s="4">
        <f t="shared" si="11"/>
        <v>0</v>
      </c>
    </row>
    <row r="81" spans="1:13" s="5" customFormat="1" x14ac:dyDescent="0.2">
      <c r="A81" s="9" t="s">
        <v>239</v>
      </c>
      <c r="B81" s="9" t="s">
        <v>137</v>
      </c>
      <c r="C81" s="7">
        <v>37244858.710000001</v>
      </c>
      <c r="D81" s="7">
        <v>73234</v>
      </c>
      <c r="E81" s="7">
        <v>29017041.02</v>
      </c>
      <c r="F81" s="7">
        <v>58846228.469999999</v>
      </c>
      <c r="G81" s="7">
        <v>133259596.40000001</v>
      </c>
      <c r="H81" s="8" t="str">
        <f t="shared" si="7"/>
        <v>yes</v>
      </c>
      <c r="I81" s="8" t="str">
        <f t="shared" si="8"/>
        <v>yes</v>
      </c>
      <c r="J81" s="4">
        <f t="shared" si="10"/>
        <v>56302</v>
      </c>
      <c r="K81" s="4">
        <f t="shared" si="12"/>
        <v>56302</v>
      </c>
      <c r="L81" s="4">
        <f t="shared" si="9"/>
        <v>0</v>
      </c>
      <c r="M81" s="4">
        <f t="shared" si="11"/>
        <v>0</v>
      </c>
    </row>
    <row r="82" spans="1:13" s="5" customFormat="1" x14ac:dyDescent="0.2">
      <c r="A82" s="9" t="s">
        <v>240</v>
      </c>
      <c r="B82" s="9" t="s">
        <v>104</v>
      </c>
      <c r="C82" s="7">
        <v>20727761</v>
      </c>
      <c r="D82" s="7">
        <v>43030</v>
      </c>
      <c r="E82" s="7">
        <v>17301336</v>
      </c>
      <c r="F82" s="7">
        <v>31945256</v>
      </c>
      <c r="G82" s="7">
        <v>81629411</v>
      </c>
      <c r="H82" s="8" t="str">
        <f t="shared" si="7"/>
        <v>no</v>
      </c>
      <c r="I82" s="8" t="str">
        <f t="shared" si="8"/>
        <v>yes</v>
      </c>
      <c r="J82" s="4">
        <f t="shared" si="10"/>
        <v>43030</v>
      </c>
      <c r="K82" s="4">
        <f t="shared" si="12"/>
        <v>32269</v>
      </c>
      <c r="L82" s="4">
        <f t="shared" si="9"/>
        <v>10761</v>
      </c>
      <c r="M82" s="4">
        <f t="shared" si="11"/>
        <v>167871.6</v>
      </c>
    </row>
    <row r="83" spans="1:13" s="5" customFormat="1" x14ac:dyDescent="0.2">
      <c r="A83" s="9" t="s">
        <v>241</v>
      </c>
      <c r="B83" s="9" t="s">
        <v>122</v>
      </c>
      <c r="C83" s="7">
        <v>22113242</v>
      </c>
      <c r="D83" s="7">
        <v>42033</v>
      </c>
      <c r="E83" s="7">
        <v>13990526</v>
      </c>
      <c r="F83" s="7">
        <v>33178638</v>
      </c>
      <c r="G83" s="7">
        <v>65798599</v>
      </c>
      <c r="H83" s="8" t="str">
        <f t="shared" si="7"/>
        <v>yes</v>
      </c>
      <c r="I83" s="8" t="str">
        <f t="shared" si="8"/>
        <v>yes</v>
      </c>
      <c r="J83" s="4">
        <f t="shared" si="10"/>
        <v>30030</v>
      </c>
      <c r="K83" s="4">
        <f t="shared" si="12"/>
        <v>30030</v>
      </c>
      <c r="L83" s="4">
        <f t="shared" si="9"/>
        <v>0</v>
      </c>
      <c r="M83" s="4">
        <f t="shared" si="11"/>
        <v>0</v>
      </c>
    </row>
    <row r="84" spans="1:13" s="5" customFormat="1" x14ac:dyDescent="0.2">
      <c r="A84" s="9" t="s">
        <v>242</v>
      </c>
      <c r="B84" s="9" t="s">
        <v>106</v>
      </c>
      <c r="C84" s="7">
        <v>21340216</v>
      </c>
      <c r="D84" s="7">
        <v>43374</v>
      </c>
      <c r="E84" s="7">
        <v>18123252.800000001</v>
      </c>
      <c r="F84" s="7">
        <v>36507757.509999998</v>
      </c>
      <c r="G84" s="7">
        <v>81181386.530000001</v>
      </c>
      <c r="H84" s="8" t="str">
        <f t="shared" si="7"/>
        <v>no</v>
      </c>
      <c r="I84" s="8" t="str">
        <f t="shared" si="8"/>
        <v>yes</v>
      </c>
      <c r="J84" s="4">
        <f t="shared" si="10"/>
        <v>43374</v>
      </c>
      <c r="K84" s="4">
        <f t="shared" si="12"/>
        <v>34655</v>
      </c>
      <c r="L84" s="4">
        <f t="shared" si="9"/>
        <v>8719</v>
      </c>
      <c r="M84" s="4">
        <f t="shared" si="11"/>
        <v>136016.4</v>
      </c>
    </row>
    <row r="85" spans="1:13" s="5" customFormat="1" x14ac:dyDescent="0.2">
      <c r="A85" s="9" t="s">
        <v>243</v>
      </c>
      <c r="B85" s="9" t="s">
        <v>100</v>
      </c>
      <c r="C85" s="7">
        <v>16431265</v>
      </c>
      <c r="D85" s="7">
        <v>35075</v>
      </c>
      <c r="E85" s="7">
        <v>13112393</v>
      </c>
      <c r="F85" s="7">
        <v>27334122</v>
      </c>
      <c r="G85" s="7">
        <v>71028180</v>
      </c>
      <c r="H85" s="8" t="str">
        <f t="shared" si="7"/>
        <v>no</v>
      </c>
      <c r="I85" s="8" t="str">
        <f t="shared" si="8"/>
        <v>yes</v>
      </c>
      <c r="J85" s="4">
        <f t="shared" si="10"/>
        <v>35075</v>
      </c>
      <c r="K85" s="4">
        <f t="shared" si="12"/>
        <v>27828</v>
      </c>
      <c r="L85" s="4">
        <f t="shared" si="9"/>
        <v>7247</v>
      </c>
      <c r="M85" s="4">
        <f t="shared" si="11"/>
        <v>113053.2</v>
      </c>
    </row>
    <row r="86" spans="1:13" s="5" customFormat="1" x14ac:dyDescent="0.2">
      <c r="A86" s="9" t="s">
        <v>244</v>
      </c>
      <c r="B86" s="9" t="s">
        <v>107</v>
      </c>
      <c r="C86" s="7">
        <v>25462341</v>
      </c>
      <c r="D86" s="7">
        <v>61010</v>
      </c>
      <c r="E86" s="7">
        <v>19958585</v>
      </c>
      <c r="F86" s="7">
        <v>40165954</v>
      </c>
      <c r="G86" s="7">
        <v>125242992</v>
      </c>
      <c r="H86" s="8" t="str">
        <f t="shared" si="7"/>
        <v>no</v>
      </c>
      <c r="I86" s="8" t="str">
        <f t="shared" si="8"/>
        <v>yes</v>
      </c>
      <c r="J86" s="4">
        <f t="shared" si="10"/>
        <v>61010</v>
      </c>
      <c r="K86" s="4">
        <f t="shared" si="12"/>
        <v>44724</v>
      </c>
      <c r="L86" s="4">
        <f t="shared" si="9"/>
        <v>16286</v>
      </c>
      <c r="M86" s="4">
        <f t="shared" si="11"/>
        <v>254061.6</v>
      </c>
    </row>
    <row r="87" spans="1:13" s="5" customFormat="1" x14ac:dyDescent="0.2">
      <c r="A87" s="9" t="s">
        <v>245</v>
      </c>
      <c r="B87" s="9" t="s">
        <v>101</v>
      </c>
      <c r="C87" s="7">
        <v>13570741</v>
      </c>
      <c r="D87" s="7">
        <v>26582</v>
      </c>
      <c r="E87" s="7">
        <v>10424452</v>
      </c>
      <c r="F87" s="7">
        <v>22652018</v>
      </c>
      <c r="G87" s="7">
        <v>33909894</v>
      </c>
      <c r="H87" s="8" t="str">
        <f t="shared" si="7"/>
        <v>no</v>
      </c>
      <c r="I87" s="8" t="str">
        <f t="shared" si="8"/>
        <v>yes</v>
      </c>
      <c r="J87" s="4">
        <f t="shared" si="10"/>
        <v>26582</v>
      </c>
      <c r="K87" s="4">
        <f t="shared" si="12"/>
        <v>18480</v>
      </c>
      <c r="L87" s="4">
        <f t="shared" si="9"/>
        <v>8102</v>
      </c>
      <c r="M87" s="4">
        <f t="shared" si="11"/>
        <v>126391.2</v>
      </c>
    </row>
    <row r="88" spans="1:13" s="5" customFormat="1" x14ac:dyDescent="0.2">
      <c r="A88" s="9" t="s">
        <v>246</v>
      </c>
      <c r="B88" s="9" t="s">
        <v>99</v>
      </c>
      <c r="C88" s="7">
        <v>11190958.271800799</v>
      </c>
      <c r="D88" s="7">
        <v>29412</v>
      </c>
      <c r="E88" s="7">
        <v>7079939.0000000102</v>
      </c>
      <c r="F88" s="7">
        <v>27336248.206227101</v>
      </c>
      <c r="G88" s="7">
        <v>27336248.206227101</v>
      </c>
      <c r="H88" s="8" t="str">
        <f t="shared" si="7"/>
        <v>no</v>
      </c>
      <c r="I88" s="8" t="str">
        <f t="shared" si="8"/>
        <v>yes</v>
      </c>
      <c r="J88" s="4">
        <f t="shared" si="10"/>
        <v>29412</v>
      </c>
      <c r="K88" s="4">
        <f t="shared" si="12"/>
        <v>19807</v>
      </c>
      <c r="L88" s="4">
        <f t="shared" si="9"/>
        <v>9605</v>
      </c>
      <c r="M88" s="4">
        <f t="shared" si="11"/>
        <v>149838</v>
      </c>
    </row>
    <row r="89" spans="1:13" s="5" customFormat="1" x14ac:dyDescent="0.2">
      <c r="A89" s="9" t="s">
        <v>247</v>
      </c>
      <c r="B89" s="9" t="s">
        <v>120</v>
      </c>
      <c r="C89" s="7">
        <v>26581334</v>
      </c>
      <c r="D89" s="7">
        <v>92290</v>
      </c>
      <c r="E89" s="7">
        <v>15875220</v>
      </c>
      <c r="F89" s="7">
        <v>47622767</v>
      </c>
      <c r="G89" s="7">
        <v>142798843</v>
      </c>
      <c r="H89" s="8" t="str">
        <f t="shared" si="7"/>
        <v>yes</v>
      </c>
      <c r="I89" s="8" t="str">
        <f t="shared" si="8"/>
        <v>yes</v>
      </c>
      <c r="J89" s="4">
        <f t="shared" si="10"/>
        <v>51981</v>
      </c>
      <c r="K89" s="4">
        <f t="shared" si="12"/>
        <v>51981</v>
      </c>
      <c r="L89" s="4">
        <f t="shared" si="9"/>
        <v>0</v>
      </c>
      <c r="M89" s="4">
        <f t="shared" si="11"/>
        <v>0</v>
      </c>
    </row>
    <row r="90" spans="1:13" s="5" customFormat="1" x14ac:dyDescent="0.2">
      <c r="A90" s="9" t="s">
        <v>248</v>
      </c>
      <c r="B90" s="9" t="s">
        <v>115</v>
      </c>
      <c r="C90" s="7">
        <v>29915969</v>
      </c>
      <c r="D90" s="7">
        <v>53526</v>
      </c>
      <c r="E90" s="7">
        <v>22159214</v>
      </c>
      <c r="F90" s="7">
        <v>39413959</v>
      </c>
      <c r="G90" s="7">
        <v>111326738</v>
      </c>
      <c r="H90" s="8" t="str">
        <f t="shared" si="7"/>
        <v>yes</v>
      </c>
      <c r="I90" s="8" t="str">
        <f t="shared" si="8"/>
        <v>yes</v>
      </c>
      <c r="J90" s="4">
        <f t="shared" si="10"/>
        <v>41762</v>
      </c>
      <c r="K90" s="4">
        <f t="shared" si="12"/>
        <v>41762</v>
      </c>
      <c r="L90" s="4">
        <f t="shared" si="9"/>
        <v>0</v>
      </c>
      <c r="M90" s="4">
        <f t="shared" si="11"/>
        <v>0</v>
      </c>
    </row>
    <row r="91" spans="1:13" s="5" customFormat="1" x14ac:dyDescent="0.2">
      <c r="A91" s="9" t="s">
        <v>249</v>
      </c>
      <c r="B91" s="9" t="s">
        <v>119</v>
      </c>
      <c r="C91" s="7">
        <v>33390828</v>
      </c>
      <c r="D91" s="7">
        <v>70332</v>
      </c>
      <c r="E91" s="7">
        <v>26197747</v>
      </c>
      <c r="F91" s="7">
        <v>53539496</v>
      </c>
      <c r="G91" s="7">
        <v>145449744</v>
      </c>
      <c r="H91" s="8" t="str">
        <f t="shared" si="7"/>
        <v>yes</v>
      </c>
      <c r="I91" s="8" t="str">
        <f t="shared" si="8"/>
        <v>yes</v>
      </c>
      <c r="J91" s="4">
        <f t="shared" si="10"/>
        <v>55669</v>
      </c>
      <c r="K91" s="4">
        <f t="shared" si="12"/>
        <v>55669</v>
      </c>
      <c r="L91" s="4">
        <f t="shared" si="9"/>
        <v>0</v>
      </c>
      <c r="M91" s="4">
        <f t="shared" si="11"/>
        <v>0</v>
      </c>
    </row>
    <row r="92" spans="1:13" s="5" customFormat="1" x14ac:dyDescent="0.2">
      <c r="A92" s="9" t="s">
        <v>293</v>
      </c>
      <c r="B92" s="9" t="s">
        <v>103</v>
      </c>
      <c r="C92" s="7">
        <v>23183391</v>
      </c>
      <c r="D92" s="7">
        <v>42050</v>
      </c>
      <c r="E92" s="7">
        <v>19121717</v>
      </c>
      <c r="F92" s="7">
        <v>36360240</v>
      </c>
      <c r="G92" s="7">
        <v>82618379</v>
      </c>
      <c r="H92" s="8" t="str">
        <f t="shared" si="7"/>
        <v>no</v>
      </c>
      <c r="I92" s="8" t="str">
        <f t="shared" si="8"/>
        <v>yes</v>
      </c>
      <c r="J92" s="4">
        <f t="shared" si="10"/>
        <v>42050</v>
      </c>
      <c r="K92" s="4">
        <f t="shared" si="12"/>
        <v>34839</v>
      </c>
      <c r="L92" s="4">
        <f t="shared" si="9"/>
        <v>7211</v>
      </c>
      <c r="M92" s="4">
        <f t="shared" si="11"/>
        <v>112491.59999999999</v>
      </c>
    </row>
    <row r="93" spans="1:13" s="5" customFormat="1" x14ac:dyDescent="0.2">
      <c r="A93" s="9" t="s">
        <v>294</v>
      </c>
      <c r="B93" s="9" t="s">
        <v>152</v>
      </c>
      <c r="C93" s="7">
        <v>16665702.1</v>
      </c>
      <c r="D93" s="7">
        <v>36906</v>
      </c>
      <c r="E93" s="7">
        <v>13318689.800000001</v>
      </c>
      <c r="F93" s="7">
        <v>34714064.317928702</v>
      </c>
      <c r="G93" s="7">
        <v>48591484.580557302</v>
      </c>
      <c r="H93" s="8" t="str">
        <f t="shared" si="7"/>
        <v>no</v>
      </c>
      <c r="I93" s="8" t="str">
        <f t="shared" si="8"/>
        <v>yes</v>
      </c>
      <c r="J93" s="4">
        <f t="shared" si="10"/>
        <v>36906</v>
      </c>
      <c r="K93" s="4">
        <f t="shared" si="12"/>
        <v>27701</v>
      </c>
      <c r="L93" s="4">
        <f t="shared" si="9"/>
        <v>9205</v>
      </c>
      <c r="M93" s="4">
        <f t="shared" si="11"/>
        <v>143598</v>
      </c>
    </row>
    <row r="94" spans="1:13" s="5" customFormat="1" x14ac:dyDescent="0.2">
      <c r="A94" s="9" t="s">
        <v>295</v>
      </c>
      <c r="B94" s="9" t="s">
        <v>133</v>
      </c>
      <c r="C94" s="7">
        <v>62685364</v>
      </c>
      <c r="D94" s="7">
        <v>106790</v>
      </c>
      <c r="E94" s="7">
        <v>51700116</v>
      </c>
      <c r="F94" s="7">
        <v>89686049</v>
      </c>
      <c r="G94" s="7">
        <v>211231617</v>
      </c>
      <c r="H94" s="8" t="str">
        <f t="shared" si="7"/>
        <v>yes</v>
      </c>
      <c r="I94" s="8" t="str">
        <f t="shared" si="8"/>
        <v>yes</v>
      </c>
      <c r="J94" s="4">
        <f t="shared" si="10"/>
        <v>87302</v>
      </c>
      <c r="K94" s="4">
        <f t="shared" si="12"/>
        <v>87302</v>
      </c>
      <c r="L94" s="4">
        <f t="shared" si="9"/>
        <v>0</v>
      </c>
      <c r="M94" s="4">
        <f t="shared" si="11"/>
        <v>0</v>
      </c>
    </row>
    <row r="95" spans="1:13" s="5" customFormat="1" x14ac:dyDescent="0.2">
      <c r="A95" s="9" t="s">
        <v>296</v>
      </c>
      <c r="B95" s="9" t="s">
        <v>118</v>
      </c>
      <c r="C95" s="7">
        <v>69390179.5</v>
      </c>
      <c r="D95" s="7">
        <v>100416</v>
      </c>
      <c r="E95" s="7">
        <v>54970169.369999997</v>
      </c>
      <c r="F95" s="7">
        <v>94223761.633560002</v>
      </c>
      <c r="G95" s="7">
        <v>147894527.002</v>
      </c>
      <c r="H95" s="8" t="str">
        <f t="shared" si="7"/>
        <v>yes</v>
      </c>
      <c r="I95" s="8" t="str">
        <f t="shared" si="8"/>
        <v>yes</v>
      </c>
      <c r="J95" s="4">
        <f t="shared" si="10"/>
        <v>78128</v>
      </c>
      <c r="K95" s="4">
        <f t="shared" si="12"/>
        <v>78128</v>
      </c>
      <c r="L95" s="4">
        <f t="shared" si="9"/>
        <v>0</v>
      </c>
      <c r="M95" s="4">
        <f t="shared" si="11"/>
        <v>0</v>
      </c>
    </row>
    <row r="96" spans="1:13" s="5" customFormat="1" x14ac:dyDescent="0.2">
      <c r="A96" s="9" t="s">
        <v>297</v>
      </c>
      <c r="B96" s="9" t="s">
        <v>114</v>
      </c>
      <c r="C96" s="7">
        <v>41322309</v>
      </c>
      <c r="D96" s="7">
        <v>96797</v>
      </c>
      <c r="E96" s="7">
        <v>33174166</v>
      </c>
      <c r="F96" s="7">
        <v>76705823</v>
      </c>
      <c r="G96" s="7">
        <v>155407172</v>
      </c>
      <c r="H96" s="8" t="str">
        <f t="shared" si="7"/>
        <v>yes</v>
      </c>
      <c r="I96" s="8" t="str">
        <f t="shared" si="8"/>
        <v>yes</v>
      </c>
      <c r="J96" s="4">
        <f t="shared" si="10"/>
        <v>70030</v>
      </c>
      <c r="K96" s="4">
        <f t="shared" si="12"/>
        <v>70030</v>
      </c>
      <c r="L96" s="4">
        <f t="shared" si="9"/>
        <v>0</v>
      </c>
      <c r="M96" s="4">
        <f t="shared" si="11"/>
        <v>0</v>
      </c>
    </row>
    <row r="97" spans="1:13" s="5" customFormat="1" x14ac:dyDescent="0.2">
      <c r="A97" s="9" t="s">
        <v>298</v>
      </c>
      <c r="B97" s="9" t="s">
        <v>111</v>
      </c>
      <c r="C97" s="7">
        <v>46757262.071856298</v>
      </c>
      <c r="D97" s="7">
        <v>73400</v>
      </c>
      <c r="E97" s="7">
        <v>34433872</v>
      </c>
      <c r="F97" s="7">
        <v>58391643.032899901</v>
      </c>
      <c r="G97" s="7">
        <v>128753324.44826099</v>
      </c>
      <c r="H97" s="8" t="str">
        <f t="shared" si="7"/>
        <v>yes</v>
      </c>
      <c r="I97" s="8" t="str">
        <f t="shared" si="8"/>
        <v>yes</v>
      </c>
      <c r="J97" s="4">
        <f t="shared" si="10"/>
        <v>55228</v>
      </c>
      <c r="K97" s="4">
        <f t="shared" si="12"/>
        <v>55228</v>
      </c>
      <c r="L97" s="4">
        <f t="shared" si="9"/>
        <v>0</v>
      </c>
      <c r="M97" s="4">
        <f t="shared" si="11"/>
        <v>0</v>
      </c>
    </row>
    <row r="98" spans="1:13" s="5" customFormat="1" x14ac:dyDescent="0.2">
      <c r="A98" s="9" t="s">
        <v>299</v>
      </c>
      <c r="B98" s="9" t="s">
        <v>116</v>
      </c>
      <c r="C98" s="7">
        <v>24579906</v>
      </c>
      <c r="D98" s="7">
        <v>36290</v>
      </c>
      <c r="E98" s="7">
        <v>18290530</v>
      </c>
      <c r="F98" s="7">
        <v>28978380.793000001</v>
      </c>
      <c r="G98" s="7">
        <v>60926246.710000001</v>
      </c>
      <c r="H98" s="8" t="str">
        <f t="shared" si="7"/>
        <v>yes</v>
      </c>
      <c r="I98" s="8" t="str">
        <f t="shared" si="8"/>
        <v>yes</v>
      </c>
      <c r="J98" s="4">
        <f t="shared" si="10"/>
        <v>26863</v>
      </c>
      <c r="K98" s="4">
        <f t="shared" si="12"/>
        <v>26863</v>
      </c>
      <c r="L98" s="4">
        <f t="shared" si="9"/>
        <v>0</v>
      </c>
      <c r="M98" s="4">
        <f t="shared" si="11"/>
        <v>0</v>
      </c>
    </row>
    <row r="99" spans="1:13" s="5" customFormat="1" x14ac:dyDescent="0.2">
      <c r="A99" s="9" t="s">
        <v>250</v>
      </c>
      <c r="B99" s="9" t="s">
        <v>14</v>
      </c>
      <c r="C99" s="7">
        <v>6272865</v>
      </c>
      <c r="D99" s="7">
        <v>12109</v>
      </c>
      <c r="E99" s="7">
        <v>4010259</v>
      </c>
      <c r="F99" s="7">
        <v>8475645</v>
      </c>
      <c r="G99" s="7">
        <v>15872577</v>
      </c>
      <c r="H99" s="8" t="str">
        <f t="shared" si="7"/>
        <v>no</v>
      </c>
      <c r="I99" s="8" t="str">
        <f t="shared" si="8"/>
        <v>yes</v>
      </c>
      <c r="J99" s="4">
        <f t="shared" si="10"/>
        <v>12109</v>
      </c>
      <c r="K99" s="4">
        <f t="shared" si="12"/>
        <v>7499</v>
      </c>
      <c r="L99" s="4">
        <f t="shared" si="9"/>
        <v>4610</v>
      </c>
      <c r="M99" s="4">
        <f t="shared" si="11"/>
        <v>71916</v>
      </c>
    </row>
    <row r="100" spans="1:13" s="5" customFormat="1" x14ac:dyDescent="0.2">
      <c r="A100" s="9" t="s">
        <v>251</v>
      </c>
      <c r="B100" s="9" t="s">
        <v>13</v>
      </c>
      <c r="C100" s="7">
        <v>9937716</v>
      </c>
      <c r="D100" s="7">
        <v>15040.26</v>
      </c>
      <c r="E100" s="7">
        <v>7170362.7199999997</v>
      </c>
      <c r="F100" s="7">
        <v>12074776</v>
      </c>
      <c r="G100" s="7">
        <v>28210123</v>
      </c>
      <c r="H100" s="8" t="str">
        <f t="shared" si="7"/>
        <v>no</v>
      </c>
      <c r="I100" s="8" t="str">
        <f t="shared" si="8"/>
        <v>yes</v>
      </c>
      <c r="J100" s="4">
        <f t="shared" si="10"/>
        <v>15040.26</v>
      </c>
      <c r="K100" s="4">
        <f t="shared" si="12"/>
        <v>11711</v>
      </c>
      <c r="L100" s="4">
        <f t="shared" si="9"/>
        <v>3329.26</v>
      </c>
      <c r="M100" s="4">
        <f t="shared" si="11"/>
        <v>51936.456000000006</v>
      </c>
    </row>
    <row r="101" spans="1:13" s="5" customFormat="1" x14ac:dyDescent="0.2">
      <c r="A101" s="9" t="s">
        <v>252</v>
      </c>
      <c r="B101" s="9" t="s">
        <v>60</v>
      </c>
      <c r="C101" s="7">
        <v>34912260</v>
      </c>
      <c r="D101" s="7">
        <v>46502</v>
      </c>
      <c r="E101" s="7">
        <v>18684479</v>
      </c>
      <c r="F101" s="7">
        <v>29280906</v>
      </c>
      <c r="G101" s="7">
        <v>49437868</v>
      </c>
      <c r="H101" s="8" t="str">
        <f t="shared" si="7"/>
        <v>yes</v>
      </c>
      <c r="I101" s="8" t="str">
        <f t="shared" si="8"/>
        <v>yes</v>
      </c>
      <c r="J101" s="4">
        <f t="shared" si="10"/>
        <v>24917</v>
      </c>
      <c r="K101" s="4">
        <f t="shared" si="12"/>
        <v>24917</v>
      </c>
      <c r="L101" s="4">
        <f t="shared" si="9"/>
        <v>0</v>
      </c>
      <c r="M101" s="4">
        <f t="shared" si="11"/>
        <v>0</v>
      </c>
    </row>
    <row r="102" spans="1:13" s="5" customFormat="1" x14ac:dyDescent="0.2">
      <c r="A102" s="9" t="s">
        <v>253</v>
      </c>
      <c r="B102" s="9" t="s">
        <v>18</v>
      </c>
      <c r="C102" s="7">
        <v>14892014</v>
      </c>
      <c r="D102" s="7">
        <v>21626</v>
      </c>
      <c r="E102" s="7">
        <v>10723821</v>
      </c>
      <c r="F102" s="7">
        <v>18715898</v>
      </c>
      <c r="G102" s="7">
        <v>35264236</v>
      </c>
      <c r="H102" s="8" t="str">
        <f t="shared" si="7"/>
        <v>no</v>
      </c>
      <c r="I102" s="8" t="str">
        <f t="shared" si="8"/>
        <v>yes</v>
      </c>
      <c r="J102" s="4">
        <f t="shared" si="10"/>
        <v>21626</v>
      </c>
      <c r="K102" s="4">
        <f t="shared" si="12"/>
        <v>16599</v>
      </c>
      <c r="L102" s="4">
        <f t="shared" si="9"/>
        <v>5027</v>
      </c>
      <c r="M102" s="4">
        <f t="shared" si="11"/>
        <v>78421.2</v>
      </c>
    </row>
    <row r="103" spans="1:13" s="5" customFormat="1" x14ac:dyDescent="0.2">
      <c r="A103" s="9" t="s">
        <v>254</v>
      </c>
      <c r="B103" s="9" t="s">
        <v>21</v>
      </c>
      <c r="C103" s="7">
        <v>11606679</v>
      </c>
      <c r="D103" s="7">
        <v>14009</v>
      </c>
      <c r="E103" s="7">
        <v>7284323</v>
      </c>
      <c r="F103" s="7">
        <v>4315083</v>
      </c>
      <c r="G103" s="7">
        <v>9429.9779999999992</v>
      </c>
      <c r="H103" s="8" t="str">
        <f t="shared" si="7"/>
        <v>no</v>
      </c>
      <c r="I103" s="8" t="str">
        <f t="shared" si="8"/>
        <v>yes</v>
      </c>
      <c r="J103" s="4">
        <f t="shared" si="10"/>
        <v>14009</v>
      </c>
      <c r="K103" s="4">
        <f t="shared" si="12"/>
        <v>2336</v>
      </c>
      <c r="L103" s="4">
        <f t="shared" si="9"/>
        <v>11673</v>
      </c>
      <c r="M103" s="4">
        <f t="shared" si="11"/>
        <v>182098.8</v>
      </c>
    </row>
    <row r="104" spans="1:13" s="5" customFormat="1" x14ac:dyDescent="0.2">
      <c r="A104" s="9" t="s">
        <v>255</v>
      </c>
      <c r="B104" s="9" t="s">
        <v>48</v>
      </c>
      <c r="C104" s="7">
        <v>6801587</v>
      </c>
      <c r="D104" s="7">
        <v>13614</v>
      </c>
      <c r="E104" s="7">
        <v>4090584</v>
      </c>
      <c r="F104" s="7">
        <v>7013921</v>
      </c>
      <c r="G104" s="7">
        <v>20490431</v>
      </c>
      <c r="H104" s="8" t="str">
        <f t="shared" si="7"/>
        <v>no</v>
      </c>
      <c r="I104" s="8" t="str">
        <f t="shared" si="8"/>
        <v>yes</v>
      </c>
      <c r="J104" s="4">
        <f t="shared" si="10"/>
        <v>13614</v>
      </c>
      <c r="K104" s="4">
        <f t="shared" si="12"/>
        <v>7556</v>
      </c>
      <c r="L104" s="4">
        <f t="shared" si="9"/>
        <v>6058</v>
      </c>
      <c r="M104" s="4">
        <f t="shared" si="11"/>
        <v>94504.8</v>
      </c>
    </row>
    <row r="105" spans="1:13" s="5" customFormat="1" x14ac:dyDescent="0.2">
      <c r="A105" s="9" t="s">
        <v>256</v>
      </c>
      <c r="B105" s="9" t="s">
        <v>25</v>
      </c>
      <c r="C105" s="7">
        <v>11896067</v>
      </c>
      <c r="D105" s="7">
        <v>26650</v>
      </c>
      <c r="E105" s="7">
        <v>2329607</v>
      </c>
      <c r="F105" s="7">
        <v>14104075</v>
      </c>
      <c r="G105" s="7">
        <v>27730364</v>
      </c>
      <c r="H105" s="8" t="str">
        <f t="shared" si="7"/>
        <v>yes</v>
      </c>
      <c r="I105" s="8" t="str">
        <f t="shared" si="8"/>
        <v>yes</v>
      </c>
      <c r="J105" s="4">
        <f t="shared" si="10"/>
        <v>12721</v>
      </c>
      <c r="K105" s="4">
        <f t="shared" si="12"/>
        <v>12721</v>
      </c>
      <c r="L105" s="4">
        <f t="shared" si="9"/>
        <v>0</v>
      </c>
      <c r="M105" s="4">
        <f t="shared" si="11"/>
        <v>0</v>
      </c>
    </row>
    <row r="106" spans="1:13" s="5" customFormat="1" x14ac:dyDescent="0.2">
      <c r="A106" s="9" t="s">
        <v>257</v>
      </c>
      <c r="B106" s="9" t="s">
        <v>154</v>
      </c>
      <c r="C106" s="7">
        <v>6871507</v>
      </c>
      <c r="D106" s="7">
        <v>13587</v>
      </c>
      <c r="E106" s="7">
        <v>5696668</v>
      </c>
      <c r="F106" s="7">
        <v>10117579</v>
      </c>
      <c r="G106" s="7">
        <v>24560374</v>
      </c>
      <c r="H106" s="8" t="str">
        <f t="shared" si="7"/>
        <v>no</v>
      </c>
      <c r="I106" s="8" t="str">
        <f t="shared" si="8"/>
        <v>yes</v>
      </c>
      <c r="J106" s="4">
        <f t="shared" si="10"/>
        <v>13587</v>
      </c>
      <c r="K106" s="4">
        <f t="shared" si="12"/>
        <v>9982</v>
      </c>
      <c r="L106" s="4">
        <f t="shared" si="9"/>
        <v>3605</v>
      </c>
      <c r="M106" s="4">
        <f t="shared" si="11"/>
        <v>56238</v>
      </c>
    </row>
    <row r="107" spans="1:13" s="5" customFormat="1" x14ac:dyDescent="0.2">
      <c r="A107" s="9" t="s">
        <v>258</v>
      </c>
      <c r="B107" s="9" t="s">
        <v>41</v>
      </c>
      <c r="C107" s="7">
        <v>5957836</v>
      </c>
      <c r="D107" s="7">
        <v>20007</v>
      </c>
      <c r="E107" s="7">
        <v>4720641</v>
      </c>
      <c r="F107" s="7">
        <v>11309609</v>
      </c>
      <c r="G107" s="7">
        <v>40638912</v>
      </c>
      <c r="H107" s="8" t="str">
        <f t="shared" si="7"/>
        <v>no</v>
      </c>
      <c r="I107" s="8" t="str">
        <f t="shared" si="8"/>
        <v>no</v>
      </c>
      <c r="J107" s="4">
        <f t="shared" si="10"/>
        <v>20007</v>
      </c>
      <c r="K107" s="4">
        <f t="shared" si="12"/>
        <v>13579</v>
      </c>
      <c r="L107" s="4">
        <f t="shared" si="9"/>
        <v>6428</v>
      </c>
      <c r="M107" s="4">
        <f t="shared" si="11"/>
        <v>100276.8</v>
      </c>
    </row>
    <row r="108" spans="1:13" s="5" customFormat="1" x14ac:dyDescent="0.2">
      <c r="A108" s="9" t="s">
        <v>259</v>
      </c>
      <c r="B108" s="9" t="s">
        <v>39</v>
      </c>
      <c r="C108" s="7">
        <v>23620828.186421353</v>
      </c>
      <c r="D108" s="7">
        <v>35279</v>
      </c>
      <c r="E108" s="7">
        <v>13490678.033131981</v>
      </c>
      <c r="F108" s="7">
        <v>21655862.649424847</v>
      </c>
      <c r="G108" s="7">
        <v>45503675.204361215</v>
      </c>
      <c r="H108" s="8" t="str">
        <f t="shared" si="7"/>
        <v>yes</v>
      </c>
      <c r="I108" s="8" t="str">
        <f t="shared" si="8"/>
        <v>yes</v>
      </c>
      <c r="J108" s="4">
        <f t="shared" si="10"/>
        <v>20070</v>
      </c>
      <c r="K108" s="4">
        <f t="shared" si="12"/>
        <v>20070</v>
      </c>
      <c r="L108" s="4">
        <f t="shared" si="9"/>
        <v>0</v>
      </c>
      <c r="M108" s="4">
        <f t="shared" si="11"/>
        <v>0</v>
      </c>
    </row>
    <row r="109" spans="1:13" s="5" customFormat="1" x14ac:dyDescent="0.2">
      <c r="A109" s="9" t="s">
        <v>260</v>
      </c>
      <c r="B109" s="9" t="s">
        <v>149</v>
      </c>
      <c r="C109" s="7">
        <v>23806922</v>
      </c>
      <c r="D109" s="7">
        <v>44193</v>
      </c>
      <c r="E109" s="7">
        <v>11778625</v>
      </c>
      <c r="F109" s="7">
        <v>20147161</v>
      </c>
      <c r="G109" s="7">
        <v>47898166</v>
      </c>
      <c r="H109" s="8" t="str">
        <f t="shared" si="7"/>
        <v>yes</v>
      </c>
      <c r="I109" s="8" t="str">
        <f t="shared" si="8"/>
        <v>yes</v>
      </c>
      <c r="J109" s="4">
        <f t="shared" si="10"/>
        <v>19693</v>
      </c>
      <c r="K109" s="4">
        <f t="shared" si="12"/>
        <v>19693</v>
      </c>
      <c r="L109" s="4">
        <f t="shared" si="9"/>
        <v>0</v>
      </c>
      <c r="M109" s="4">
        <f t="shared" si="11"/>
        <v>0</v>
      </c>
    </row>
    <row r="110" spans="1:13" s="5" customFormat="1" x14ac:dyDescent="0.2">
      <c r="A110" s="9" t="s">
        <v>147</v>
      </c>
      <c r="B110" s="9" t="s">
        <v>40</v>
      </c>
      <c r="C110" s="7">
        <v>8200335</v>
      </c>
      <c r="D110" s="7">
        <v>17946</v>
      </c>
      <c r="E110" s="7">
        <v>4350546</v>
      </c>
      <c r="F110" s="7">
        <v>11859426</v>
      </c>
      <c r="G110" s="7">
        <v>25289849</v>
      </c>
      <c r="H110" s="8" t="str">
        <f t="shared" si="7"/>
        <v>no</v>
      </c>
      <c r="I110" s="8" t="str">
        <f t="shared" si="8"/>
        <v>yes</v>
      </c>
      <c r="J110" s="4">
        <f t="shared" si="10"/>
        <v>17946</v>
      </c>
      <c r="K110" s="4">
        <f t="shared" si="12"/>
        <v>11059</v>
      </c>
      <c r="L110" s="4">
        <f t="shared" si="9"/>
        <v>6887</v>
      </c>
      <c r="M110" s="4">
        <f t="shared" si="11"/>
        <v>107437.2</v>
      </c>
    </row>
    <row r="111" spans="1:13" s="5" customFormat="1" x14ac:dyDescent="0.2">
      <c r="A111" s="9" t="s">
        <v>261</v>
      </c>
      <c r="B111" s="9" t="s">
        <v>17</v>
      </c>
      <c r="C111" s="7">
        <v>8943693</v>
      </c>
      <c r="D111" s="7">
        <v>15691</v>
      </c>
      <c r="E111" s="7">
        <v>3537246</v>
      </c>
      <c r="F111" s="7">
        <v>9036155</v>
      </c>
      <c r="G111" s="7">
        <v>15881901</v>
      </c>
      <c r="H111" s="8" t="str">
        <f t="shared" si="7"/>
        <v>no</v>
      </c>
      <c r="I111" s="8" t="str">
        <f t="shared" si="8"/>
        <v>yes</v>
      </c>
      <c r="J111" s="4">
        <f t="shared" si="10"/>
        <v>15691</v>
      </c>
      <c r="K111" s="4">
        <f t="shared" si="12"/>
        <v>7804</v>
      </c>
      <c r="L111" s="4">
        <f t="shared" si="9"/>
        <v>7887</v>
      </c>
      <c r="M111" s="4">
        <f t="shared" si="11"/>
        <v>123037.2</v>
      </c>
    </row>
    <row r="112" spans="1:13" s="5" customFormat="1" x14ac:dyDescent="0.2">
      <c r="A112" s="9" t="s">
        <v>262</v>
      </c>
      <c r="B112" s="9" t="s">
        <v>141</v>
      </c>
      <c r="C112" s="7">
        <v>10437732</v>
      </c>
      <c r="D112" s="7">
        <v>18958</v>
      </c>
      <c r="E112" s="7">
        <v>7456246</v>
      </c>
      <c r="F112" s="7">
        <v>11394405</v>
      </c>
      <c r="G112" s="7">
        <v>26409622</v>
      </c>
      <c r="H112" s="8" t="str">
        <f t="shared" si="7"/>
        <v>no</v>
      </c>
      <c r="I112" s="8" t="str">
        <f t="shared" si="8"/>
        <v>yes</v>
      </c>
      <c r="J112" s="4">
        <f t="shared" si="10"/>
        <v>18958</v>
      </c>
      <c r="K112" s="4">
        <f t="shared" si="12"/>
        <v>11013</v>
      </c>
      <c r="L112" s="4">
        <f t="shared" si="9"/>
        <v>7945</v>
      </c>
      <c r="M112" s="4">
        <f t="shared" si="11"/>
        <v>123942</v>
      </c>
    </row>
    <row r="113" spans="1:13" s="5" customFormat="1" x14ac:dyDescent="0.2">
      <c r="A113" s="9" t="s">
        <v>263</v>
      </c>
      <c r="B113" s="9" t="s">
        <v>45</v>
      </c>
      <c r="C113" s="7">
        <v>12087654</v>
      </c>
      <c r="D113" s="7">
        <v>18924</v>
      </c>
      <c r="E113" s="7">
        <v>7937884</v>
      </c>
      <c r="F113" s="7">
        <v>15829710</v>
      </c>
      <c r="G113" s="7">
        <v>28469628</v>
      </c>
      <c r="H113" s="8" t="str">
        <f t="shared" si="7"/>
        <v>no</v>
      </c>
      <c r="I113" s="8" t="str">
        <f t="shared" si="8"/>
        <v>yes</v>
      </c>
      <c r="J113" s="4">
        <f t="shared" si="10"/>
        <v>18924</v>
      </c>
      <c r="K113" s="4">
        <f t="shared" si="12"/>
        <v>13790</v>
      </c>
      <c r="L113" s="4">
        <f t="shared" si="9"/>
        <v>5134</v>
      </c>
      <c r="M113" s="4">
        <f t="shared" si="11"/>
        <v>80090.399999999994</v>
      </c>
    </row>
    <row r="114" spans="1:13" s="5" customFormat="1" x14ac:dyDescent="0.2">
      <c r="A114" s="9" t="s">
        <v>264</v>
      </c>
      <c r="B114" s="9" t="s">
        <v>20</v>
      </c>
      <c r="C114" s="7">
        <v>18021048</v>
      </c>
      <c r="D114" s="7">
        <v>24136</v>
      </c>
      <c r="E114" s="7">
        <v>12689555</v>
      </c>
      <c r="F114" s="7">
        <v>18803101</v>
      </c>
      <c r="G114" s="7">
        <v>44750177</v>
      </c>
      <c r="H114" s="8" t="str">
        <f t="shared" si="7"/>
        <v>no</v>
      </c>
      <c r="I114" s="8" t="str">
        <f t="shared" si="8"/>
        <v>yes</v>
      </c>
      <c r="J114" s="4">
        <f t="shared" si="10"/>
        <v>24136</v>
      </c>
      <c r="K114" s="4">
        <f t="shared" si="12"/>
        <v>18388</v>
      </c>
      <c r="L114" s="4">
        <f t="shared" si="9"/>
        <v>5748</v>
      </c>
      <c r="M114" s="4">
        <f t="shared" si="11"/>
        <v>89668.800000000003</v>
      </c>
    </row>
    <row r="115" spans="1:13" s="5" customFormat="1" x14ac:dyDescent="0.2">
      <c r="A115" s="9" t="s">
        <v>265</v>
      </c>
      <c r="B115" s="9" t="s">
        <v>59</v>
      </c>
      <c r="C115" s="7">
        <v>16405199</v>
      </c>
      <c r="D115" s="7">
        <v>30424</v>
      </c>
      <c r="E115" s="7">
        <v>9459177</v>
      </c>
      <c r="F115" s="7">
        <v>15593945</v>
      </c>
      <c r="G115" s="7">
        <v>42663894</v>
      </c>
      <c r="H115" s="8" t="str">
        <f t="shared" si="7"/>
        <v>yes</v>
      </c>
      <c r="I115" s="8" t="str">
        <f t="shared" si="8"/>
        <v>yes</v>
      </c>
      <c r="J115" s="4">
        <f t="shared" si="10"/>
        <v>16269</v>
      </c>
      <c r="K115" s="4">
        <f t="shared" si="12"/>
        <v>16269</v>
      </c>
      <c r="L115" s="4">
        <f t="shared" si="9"/>
        <v>0</v>
      </c>
      <c r="M115" s="4">
        <f t="shared" si="11"/>
        <v>0</v>
      </c>
    </row>
    <row r="116" spans="1:13" s="5" customFormat="1" x14ac:dyDescent="0.2">
      <c r="A116" s="9" t="s">
        <v>266</v>
      </c>
      <c r="B116" s="9" t="s">
        <v>46</v>
      </c>
      <c r="C116" s="7">
        <v>8336765</v>
      </c>
      <c r="D116" s="7">
        <v>13918</v>
      </c>
      <c r="E116" s="7">
        <v>4305516</v>
      </c>
      <c r="F116" s="7">
        <v>3142190</v>
      </c>
      <c r="G116" s="7">
        <v>14266707</v>
      </c>
      <c r="H116" s="8" t="str">
        <f t="shared" si="7"/>
        <v>no</v>
      </c>
      <c r="I116" s="8" t="str">
        <f t="shared" si="8"/>
        <v>yes</v>
      </c>
      <c r="J116" s="4">
        <f t="shared" si="10"/>
        <v>13918</v>
      </c>
      <c r="K116" s="4">
        <f t="shared" si="12"/>
        <v>4319</v>
      </c>
      <c r="L116" s="4">
        <f t="shared" si="9"/>
        <v>9599</v>
      </c>
      <c r="M116" s="4">
        <f t="shared" si="11"/>
        <v>149744.4</v>
      </c>
    </row>
    <row r="117" spans="1:13" s="5" customFormat="1" x14ac:dyDescent="0.2">
      <c r="A117" s="9" t="s">
        <v>267</v>
      </c>
      <c r="B117" s="9" t="s">
        <v>142</v>
      </c>
      <c r="C117" s="7">
        <v>6439042</v>
      </c>
      <c r="D117" s="7">
        <v>10423</v>
      </c>
      <c r="E117" s="7">
        <v>4228486</v>
      </c>
      <c r="F117" s="7">
        <v>7741301</v>
      </c>
      <c r="G117" s="7">
        <v>13844023</v>
      </c>
      <c r="H117" s="8" t="str">
        <f t="shared" si="7"/>
        <v>no</v>
      </c>
      <c r="I117" s="8" t="str">
        <f t="shared" si="8"/>
        <v>yes</v>
      </c>
      <c r="J117" s="4">
        <f t="shared" si="10"/>
        <v>10423</v>
      </c>
      <c r="K117" s="4">
        <f t="shared" si="12"/>
        <v>6729</v>
      </c>
      <c r="L117" s="4">
        <f t="shared" si="9"/>
        <v>3694</v>
      </c>
      <c r="M117" s="4">
        <f t="shared" si="11"/>
        <v>57626.400000000001</v>
      </c>
    </row>
    <row r="118" spans="1:13" s="5" customFormat="1" x14ac:dyDescent="0.2">
      <c r="A118" s="9" t="s">
        <v>268</v>
      </c>
      <c r="B118" s="9" t="s">
        <v>44</v>
      </c>
      <c r="C118" s="7">
        <v>9272521</v>
      </c>
      <c r="D118" s="7">
        <v>12229</v>
      </c>
      <c r="E118" s="7">
        <v>5560334</v>
      </c>
      <c r="F118" s="7">
        <v>7759815</v>
      </c>
      <c r="G118" s="7">
        <v>17373136</v>
      </c>
      <c r="H118" s="8" t="str">
        <f t="shared" si="7"/>
        <v>no</v>
      </c>
      <c r="I118" s="8" t="str">
        <f t="shared" si="8"/>
        <v>yes</v>
      </c>
      <c r="J118" s="4">
        <f t="shared" si="10"/>
        <v>12229</v>
      </c>
      <c r="K118" s="4">
        <f t="shared" si="12"/>
        <v>7387</v>
      </c>
      <c r="L118" s="4">
        <f t="shared" si="9"/>
        <v>4842</v>
      </c>
      <c r="M118" s="4">
        <f t="shared" si="11"/>
        <v>75535.199999999997</v>
      </c>
    </row>
    <row r="119" spans="1:13" s="5" customFormat="1" x14ac:dyDescent="0.2">
      <c r="A119" s="9" t="s">
        <v>269</v>
      </c>
      <c r="B119" s="9" t="s">
        <v>150</v>
      </c>
      <c r="C119" s="7">
        <v>14868723</v>
      </c>
      <c r="D119" s="7">
        <v>23452</v>
      </c>
      <c r="E119" s="7">
        <v>6077181</v>
      </c>
      <c r="F119" s="7">
        <v>10978007</v>
      </c>
      <c r="G119" s="7">
        <v>19204944</v>
      </c>
      <c r="H119" s="8" t="str">
        <f t="shared" si="7"/>
        <v>yes</v>
      </c>
      <c r="I119" s="8" t="str">
        <f t="shared" si="8"/>
        <v>yes</v>
      </c>
      <c r="J119" s="4">
        <f t="shared" si="10"/>
        <v>9465</v>
      </c>
      <c r="K119" s="4">
        <f t="shared" si="12"/>
        <v>9465</v>
      </c>
      <c r="L119" s="4">
        <f t="shared" si="9"/>
        <v>0</v>
      </c>
      <c r="M119" s="4">
        <f t="shared" si="11"/>
        <v>0</v>
      </c>
    </row>
    <row r="120" spans="1:13" s="5" customFormat="1" x14ac:dyDescent="0.2">
      <c r="A120" s="9" t="s">
        <v>270</v>
      </c>
      <c r="B120" s="9" t="s">
        <v>61</v>
      </c>
      <c r="C120" s="7">
        <v>15372065</v>
      </c>
      <c r="D120" s="7">
        <v>28320</v>
      </c>
      <c r="E120" s="7">
        <v>5339597</v>
      </c>
      <c r="F120" s="7">
        <v>10574498</v>
      </c>
      <c r="G120" s="7">
        <v>21426043</v>
      </c>
      <c r="H120" s="8" t="str">
        <f t="shared" si="7"/>
        <v>yes</v>
      </c>
      <c r="I120" s="8" t="str">
        <f t="shared" si="8"/>
        <v>yes</v>
      </c>
      <c r="J120" s="4">
        <f t="shared" si="10"/>
        <v>9654</v>
      </c>
      <c r="K120" s="4">
        <f t="shared" si="12"/>
        <v>9654</v>
      </c>
      <c r="L120" s="4">
        <f t="shared" si="9"/>
        <v>0</v>
      </c>
      <c r="M120" s="4">
        <f t="shared" si="11"/>
        <v>0</v>
      </c>
    </row>
    <row r="121" spans="1:13" s="5" customFormat="1" x14ac:dyDescent="0.2">
      <c r="A121" s="9" t="s">
        <v>271</v>
      </c>
      <c r="B121" s="9" t="s">
        <v>55</v>
      </c>
      <c r="C121" s="7">
        <v>16536405</v>
      </c>
      <c r="D121" s="7">
        <v>21692</v>
      </c>
      <c r="E121" s="7">
        <v>5317864</v>
      </c>
      <c r="F121" s="7">
        <v>11859081</v>
      </c>
      <c r="G121" s="7">
        <v>29899046</v>
      </c>
      <c r="H121" s="8" t="str">
        <f t="shared" si="7"/>
        <v>yes</v>
      </c>
      <c r="I121" s="8" t="str">
        <f t="shared" si="8"/>
        <v>yes</v>
      </c>
      <c r="J121" s="4">
        <f t="shared" si="10"/>
        <v>11905</v>
      </c>
      <c r="K121" s="4">
        <f t="shared" si="12"/>
        <v>11905</v>
      </c>
      <c r="L121" s="4">
        <f t="shared" si="9"/>
        <v>0</v>
      </c>
      <c r="M121" s="4">
        <f t="shared" si="11"/>
        <v>0</v>
      </c>
    </row>
    <row r="122" spans="1:13" s="5" customFormat="1" x14ac:dyDescent="0.2">
      <c r="A122" s="9" t="s">
        <v>272</v>
      </c>
      <c r="B122" s="9" t="s">
        <v>128</v>
      </c>
      <c r="C122" s="7">
        <v>28332005</v>
      </c>
      <c r="D122" s="7">
        <v>44770</v>
      </c>
      <c r="E122" s="7">
        <v>13893203</v>
      </c>
      <c r="F122" s="7">
        <v>21974562</v>
      </c>
      <c r="G122" s="7">
        <v>54591116</v>
      </c>
      <c r="H122" s="8" t="str">
        <f t="shared" si="7"/>
        <v>yes</v>
      </c>
      <c r="I122" s="8" t="str">
        <f t="shared" si="8"/>
        <v>yes</v>
      </c>
      <c r="J122" s="4">
        <f t="shared" si="10"/>
        <v>21911</v>
      </c>
      <c r="K122" s="4">
        <f t="shared" si="12"/>
        <v>21911</v>
      </c>
      <c r="L122" s="4">
        <f t="shared" si="9"/>
        <v>0</v>
      </c>
      <c r="M122" s="4">
        <f t="shared" si="11"/>
        <v>0</v>
      </c>
    </row>
    <row r="123" spans="1:13" s="5" customFormat="1" x14ac:dyDescent="0.2">
      <c r="A123" s="9" t="s">
        <v>161</v>
      </c>
      <c r="B123" s="9" t="s">
        <v>162</v>
      </c>
      <c r="C123" s="7">
        <v>1491682.0702402957</v>
      </c>
      <c r="D123" s="7"/>
      <c r="E123" s="7"/>
      <c r="F123" s="7"/>
      <c r="G123" s="7"/>
      <c r="H123" s="8" t="str">
        <f t="shared" si="7"/>
        <v>no</v>
      </c>
      <c r="I123" s="8" t="str">
        <f t="shared" si="8"/>
        <v>no</v>
      </c>
      <c r="J123" s="4">
        <f t="shared" si="10"/>
        <v>0</v>
      </c>
      <c r="K123" s="4">
        <f t="shared" si="12"/>
        <v>0</v>
      </c>
      <c r="L123" s="4">
        <f t="shared" si="9"/>
        <v>0</v>
      </c>
      <c r="M123" s="4">
        <f t="shared" si="11"/>
        <v>0</v>
      </c>
    </row>
    <row r="124" spans="1:13" s="5" customFormat="1" x14ac:dyDescent="0.2">
      <c r="A124" s="9" t="s">
        <v>273</v>
      </c>
      <c r="B124" s="9" t="s">
        <v>62</v>
      </c>
      <c r="C124" s="7">
        <v>19393369</v>
      </c>
      <c r="D124" s="7">
        <v>34627</v>
      </c>
      <c r="E124" s="7">
        <v>8887279</v>
      </c>
      <c r="F124" s="7">
        <v>16521726</v>
      </c>
      <c r="G124" s="7">
        <v>46359706</v>
      </c>
      <c r="H124" s="8" t="str">
        <f t="shared" ref="H124:H153" si="13">IF((C124-E124)/1000&gt;6000,"yes","no")</f>
        <v>yes</v>
      </c>
      <c r="I124" s="8" t="str">
        <f t="shared" ref="I124:I153" si="14">IF((C124)/1000&gt;6000,"yes","no")</f>
        <v>yes</v>
      </c>
      <c r="J124" s="4">
        <f t="shared" si="10"/>
        <v>17449</v>
      </c>
      <c r="K124" s="4">
        <f t="shared" si="12"/>
        <v>17449</v>
      </c>
      <c r="L124" s="4">
        <f t="shared" ref="L124:L153" si="15">IF(J124=0,K124,(J124-K124))</f>
        <v>0</v>
      </c>
      <c r="M124" s="4">
        <f t="shared" si="11"/>
        <v>0</v>
      </c>
    </row>
    <row r="125" spans="1:13" s="5" customFormat="1" x14ac:dyDescent="0.2">
      <c r="A125" s="9" t="s">
        <v>274</v>
      </c>
      <c r="B125" s="9" t="s">
        <v>50</v>
      </c>
      <c r="C125" s="7">
        <v>16316778</v>
      </c>
      <c r="D125" s="7">
        <v>28905</v>
      </c>
      <c r="E125" s="7">
        <v>6425581</v>
      </c>
      <c r="F125" s="7">
        <v>13188256</v>
      </c>
      <c r="G125" s="7">
        <v>35016922</v>
      </c>
      <c r="H125" s="8" t="str">
        <f t="shared" si="13"/>
        <v>yes</v>
      </c>
      <c r="I125" s="8" t="str">
        <f t="shared" si="14"/>
        <v>yes</v>
      </c>
      <c r="J125" s="4">
        <f t="shared" si="10"/>
        <v>13563</v>
      </c>
      <c r="K125" s="4">
        <f t="shared" si="12"/>
        <v>13563</v>
      </c>
      <c r="L125" s="4">
        <f t="shared" si="15"/>
        <v>0</v>
      </c>
      <c r="M125" s="4">
        <f t="shared" ref="M125:M153" si="16">L125*15.6</f>
        <v>0</v>
      </c>
    </row>
    <row r="126" spans="1:13" s="5" customFormat="1" x14ac:dyDescent="0.2">
      <c r="A126" s="9" t="s">
        <v>275</v>
      </c>
      <c r="B126" s="9" t="s">
        <v>11</v>
      </c>
      <c r="C126" s="7">
        <v>8759152</v>
      </c>
      <c r="D126" s="7">
        <v>13499</v>
      </c>
      <c r="E126" s="7">
        <v>3409386</v>
      </c>
      <c r="F126" s="7">
        <v>6831058</v>
      </c>
      <c r="G126" s="7">
        <v>8623270</v>
      </c>
      <c r="H126" s="8" t="str">
        <f t="shared" si="13"/>
        <v>no</v>
      </c>
      <c r="I126" s="8" t="str">
        <f t="shared" si="14"/>
        <v>yes</v>
      </c>
      <c r="J126" s="4">
        <f t="shared" si="10"/>
        <v>13499</v>
      </c>
      <c r="K126" s="4">
        <f t="shared" si="12"/>
        <v>5278</v>
      </c>
      <c r="L126" s="4">
        <f t="shared" si="15"/>
        <v>8221</v>
      </c>
      <c r="M126" s="4">
        <f t="shared" si="16"/>
        <v>128247.59999999999</v>
      </c>
    </row>
    <row r="127" spans="1:13" s="5" customFormat="1" x14ac:dyDescent="0.2">
      <c r="A127" s="9" t="s">
        <v>276</v>
      </c>
      <c r="B127" s="9" t="s">
        <v>70</v>
      </c>
      <c r="C127" s="7">
        <v>7655729</v>
      </c>
      <c r="D127" s="7">
        <v>11634</v>
      </c>
      <c r="E127" s="7">
        <v>5804962</v>
      </c>
      <c r="F127" s="7">
        <v>10532028</v>
      </c>
      <c r="G127" s="7">
        <v>13311071</v>
      </c>
      <c r="H127" s="8" t="str">
        <f t="shared" si="13"/>
        <v>no</v>
      </c>
      <c r="I127" s="8" t="str">
        <f t="shared" si="14"/>
        <v>yes</v>
      </c>
      <c r="J127" s="4">
        <f t="shared" si="10"/>
        <v>11634</v>
      </c>
      <c r="K127" s="4">
        <f t="shared" si="12"/>
        <v>8141</v>
      </c>
      <c r="L127" s="4">
        <f t="shared" si="15"/>
        <v>3493</v>
      </c>
      <c r="M127" s="4">
        <f t="shared" si="16"/>
        <v>54490.799999999996</v>
      </c>
    </row>
    <row r="128" spans="1:13" s="5" customFormat="1" x14ac:dyDescent="0.2">
      <c r="A128" s="9" t="s">
        <v>277</v>
      </c>
      <c r="B128" s="9" t="s">
        <v>148</v>
      </c>
      <c r="C128" s="7">
        <v>8746743</v>
      </c>
      <c r="D128" s="7">
        <v>15015</v>
      </c>
      <c r="E128" s="7">
        <v>3481634</v>
      </c>
      <c r="F128" s="7">
        <v>8244458</v>
      </c>
      <c r="G128" s="7">
        <v>18357059</v>
      </c>
      <c r="H128" s="8" t="str">
        <f t="shared" si="13"/>
        <v>no</v>
      </c>
      <c r="I128" s="8" t="str">
        <f t="shared" si="14"/>
        <v>yes</v>
      </c>
      <c r="J128" s="4">
        <f t="shared" si="10"/>
        <v>15015</v>
      </c>
      <c r="K128" s="4">
        <f t="shared" si="12"/>
        <v>7830</v>
      </c>
      <c r="L128" s="4">
        <f t="shared" si="15"/>
        <v>7185</v>
      </c>
      <c r="M128" s="4">
        <f t="shared" si="16"/>
        <v>112086</v>
      </c>
    </row>
    <row r="129" spans="1:13" s="5" customFormat="1" x14ac:dyDescent="0.2">
      <c r="A129" s="9" t="s">
        <v>278</v>
      </c>
      <c r="B129" s="9" t="s">
        <v>52</v>
      </c>
      <c r="C129" s="7">
        <v>6698151</v>
      </c>
      <c r="D129" s="7">
        <v>7748</v>
      </c>
      <c r="E129" s="7">
        <v>3895456</v>
      </c>
      <c r="F129" s="7">
        <v>6532286</v>
      </c>
      <c r="G129" s="7">
        <v>14036823</v>
      </c>
      <c r="H129" s="8" t="str">
        <f t="shared" si="13"/>
        <v>no</v>
      </c>
      <c r="I129" s="8" t="str">
        <f t="shared" si="14"/>
        <v>yes</v>
      </c>
      <c r="J129" s="4">
        <f t="shared" si="10"/>
        <v>7748</v>
      </c>
      <c r="K129" s="4">
        <f t="shared" si="12"/>
        <v>6111</v>
      </c>
      <c r="L129" s="4">
        <f t="shared" si="15"/>
        <v>1637</v>
      </c>
      <c r="M129" s="4">
        <f t="shared" si="16"/>
        <v>25537.200000000001</v>
      </c>
    </row>
    <row r="130" spans="1:13" s="5" customFormat="1" x14ac:dyDescent="0.2">
      <c r="A130" s="9" t="s">
        <v>279</v>
      </c>
      <c r="B130" s="9" t="s">
        <v>155</v>
      </c>
      <c r="C130" s="7">
        <v>6780563</v>
      </c>
      <c r="D130" s="7">
        <v>12666</v>
      </c>
      <c r="E130" s="7">
        <v>2277987</v>
      </c>
      <c r="F130" s="7">
        <v>7956735</v>
      </c>
      <c r="G130" s="7">
        <v>9838764</v>
      </c>
      <c r="H130" s="8" t="str">
        <f t="shared" si="13"/>
        <v>no</v>
      </c>
      <c r="I130" s="8" t="str">
        <f t="shared" si="14"/>
        <v>yes</v>
      </c>
      <c r="J130" s="4">
        <f t="shared" si="10"/>
        <v>12666</v>
      </c>
      <c r="K130" s="4">
        <f t="shared" si="12"/>
        <v>6110</v>
      </c>
      <c r="L130" s="4">
        <f t="shared" si="15"/>
        <v>6556</v>
      </c>
      <c r="M130" s="4">
        <f t="shared" si="16"/>
        <v>102273.59999999999</v>
      </c>
    </row>
    <row r="131" spans="1:13" s="5" customFormat="1" x14ac:dyDescent="0.2">
      <c r="A131" s="9" t="s">
        <v>280</v>
      </c>
      <c r="B131" s="9" t="s">
        <v>43</v>
      </c>
      <c r="C131" s="7">
        <v>13721339</v>
      </c>
      <c r="D131" s="7">
        <v>12606</v>
      </c>
      <c r="E131" s="7">
        <v>10004927</v>
      </c>
      <c r="F131" s="7">
        <v>10004927</v>
      </c>
      <c r="G131" s="7">
        <v>20158372</v>
      </c>
      <c r="H131" s="8" t="str">
        <f t="shared" si="13"/>
        <v>no</v>
      </c>
      <c r="I131" s="8" t="str">
        <f t="shared" si="14"/>
        <v>yes</v>
      </c>
      <c r="J131" s="4">
        <f t="shared" si="10"/>
        <v>12606</v>
      </c>
      <c r="K131" s="4">
        <f t="shared" ref="K131:K153" si="17">ROUNDDOWN((F131*0.541/1000)+(G131*0.1836/1000),0)</f>
        <v>9113</v>
      </c>
      <c r="L131" s="4">
        <f t="shared" si="15"/>
        <v>3493</v>
      </c>
      <c r="M131" s="4">
        <f t="shared" si="16"/>
        <v>54490.799999999996</v>
      </c>
    </row>
    <row r="132" spans="1:13" s="5" customFormat="1" x14ac:dyDescent="0.2">
      <c r="A132" s="9" t="s">
        <v>281</v>
      </c>
      <c r="B132" s="9" t="s">
        <v>65</v>
      </c>
      <c r="C132" s="7">
        <v>16454641.6367187</v>
      </c>
      <c r="D132" s="7">
        <v>24034</v>
      </c>
      <c r="E132" s="7">
        <v>10064525.4453125</v>
      </c>
      <c r="F132" s="7">
        <v>16760836.034179701</v>
      </c>
      <c r="G132" s="7">
        <v>34332367.8984375</v>
      </c>
      <c r="H132" s="8" t="str">
        <f t="shared" si="13"/>
        <v>yes</v>
      </c>
      <c r="I132" s="8" t="str">
        <f t="shared" si="14"/>
        <v>yes</v>
      </c>
      <c r="J132" s="4">
        <f t="shared" si="10"/>
        <v>15371</v>
      </c>
      <c r="K132" s="4">
        <f t="shared" si="17"/>
        <v>15371</v>
      </c>
      <c r="L132" s="4">
        <f t="shared" si="15"/>
        <v>0</v>
      </c>
      <c r="M132" s="4">
        <f t="shared" si="16"/>
        <v>0</v>
      </c>
    </row>
    <row r="133" spans="1:13" s="5" customFormat="1" x14ac:dyDescent="0.2">
      <c r="A133" s="9" t="s">
        <v>282</v>
      </c>
      <c r="B133" s="9" t="s">
        <v>47</v>
      </c>
      <c r="C133" s="7">
        <v>8371484</v>
      </c>
      <c r="D133" s="7">
        <v>13627</v>
      </c>
      <c r="E133" s="7">
        <v>4222762</v>
      </c>
      <c r="F133" s="7">
        <v>8736884</v>
      </c>
      <c r="G133" s="7">
        <v>15501352</v>
      </c>
      <c r="H133" s="8" t="str">
        <f t="shared" si="13"/>
        <v>no</v>
      </c>
      <c r="I133" s="8" t="str">
        <f t="shared" si="14"/>
        <v>yes</v>
      </c>
      <c r="J133" s="4">
        <f t="shared" si="10"/>
        <v>13627</v>
      </c>
      <c r="K133" s="4">
        <f t="shared" si="17"/>
        <v>7572</v>
      </c>
      <c r="L133" s="4">
        <f t="shared" si="15"/>
        <v>6055</v>
      </c>
      <c r="M133" s="4">
        <f t="shared" si="16"/>
        <v>94458</v>
      </c>
    </row>
    <row r="134" spans="1:13" s="5" customFormat="1" x14ac:dyDescent="0.2">
      <c r="A134" s="9" t="s">
        <v>283</v>
      </c>
      <c r="B134" s="9" t="s">
        <v>42</v>
      </c>
      <c r="C134" s="7">
        <v>12799888</v>
      </c>
      <c r="D134" s="7">
        <v>23404</v>
      </c>
      <c r="E134" s="7">
        <v>7099957</v>
      </c>
      <c r="F134" s="7">
        <v>14590360</v>
      </c>
      <c r="G134" s="7">
        <v>31228247</v>
      </c>
      <c r="H134" s="8" t="str">
        <f t="shared" si="13"/>
        <v>no</v>
      </c>
      <c r="I134" s="8" t="str">
        <f t="shared" si="14"/>
        <v>yes</v>
      </c>
      <c r="J134" s="4">
        <f t="shared" ref="J134:J153" si="18">IF(H134="yes",K134,D134)</f>
        <v>23404</v>
      </c>
      <c r="K134" s="4">
        <f t="shared" si="17"/>
        <v>13626</v>
      </c>
      <c r="L134" s="4">
        <f t="shared" si="15"/>
        <v>9778</v>
      </c>
      <c r="M134" s="4">
        <f t="shared" si="16"/>
        <v>152536.79999999999</v>
      </c>
    </row>
    <row r="135" spans="1:13" s="5" customFormat="1" x14ac:dyDescent="0.2">
      <c r="A135" s="9" t="s">
        <v>284</v>
      </c>
      <c r="B135" s="9" t="s">
        <v>53</v>
      </c>
      <c r="C135" s="7">
        <v>13597547</v>
      </c>
      <c r="D135" s="7">
        <v>21240</v>
      </c>
      <c r="E135" s="7">
        <v>7892794</v>
      </c>
      <c r="F135" s="7">
        <v>14962644</v>
      </c>
      <c r="G135" s="7">
        <v>22337684</v>
      </c>
      <c r="H135" s="8" t="str">
        <f t="shared" si="13"/>
        <v>no</v>
      </c>
      <c r="I135" s="8" t="str">
        <f t="shared" si="14"/>
        <v>yes</v>
      </c>
      <c r="J135" s="4">
        <f t="shared" si="18"/>
        <v>21240</v>
      </c>
      <c r="K135" s="4">
        <f t="shared" si="17"/>
        <v>12195</v>
      </c>
      <c r="L135" s="4">
        <f t="shared" si="15"/>
        <v>9045</v>
      </c>
      <c r="M135" s="4">
        <f t="shared" si="16"/>
        <v>141102</v>
      </c>
    </row>
    <row r="136" spans="1:13" s="5" customFormat="1" x14ac:dyDescent="0.2">
      <c r="A136" s="9" t="s">
        <v>285</v>
      </c>
      <c r="B136" s="9" t="s">
        <v>16</v>
      </c>
      <c r="C136" s="7">
        <v>6353556.46</v>
      </c>
      <c r="D136" s="7"/>
      <c r="E136" s="7">
        <v>3921265.46</v>
      </c>
      <c r="F136" s="7">
        <v>8087122.1299999999</v>
      </c>
      <c r="G136" s="7">
        <v>15171672.789999999</v>
      </c>
      <c r="H136" s="8" t="str">
        <f t="shared" si="13"/>
        <v>no</v>
      </c>
      <c r="I136" s="8" t="str">
        <f t="shared" si="14"/>
        <v>yes</v>
      </c>
      <c r="J136" s="4">
        <f t="shared" si="18"/>
        <v>0</v>
      </c>
      <c r="K136" s="4">
        <f t="shared" si="17"/>
        <v>7160</v>
      </c>
      <c r="L136" s="4">
        <f t="shared" si="15"/>
        <v>7160</v>
      </c>
      <c r="M136" s="4">
        <f t="shared" si="16"/>
        <v>111696</v>
      </c>
    </row>
    <row r="137" spans="1:13" s="5" customFormat="1" x14ac:dyDescent="0.2">
      <c r="A137" s="9" t="s">
        <v>286</v>
      </c>
      <c r="B137" s="9" t="s">
        <v>145</v>
      </c>
      <c r="C137" s="7">
        <v>12334972</v>
      </c>
      <c r="D137" s="7">
        <v>20124.72</v>
      </c>
      <c r="E137" s="7">
        <v>5860138</v>
      </c>
      <c r="F137" s="7">
        <v>14638993</v>
      </c>
      <c r="G137" s="7">
        <v>28479171</v>
      </c>
      <c r="H137" s="8" t="s">
        <v>337</v>
      </c>
      <c r="I137" s="8" t="str">
        <f t="shared" ref="I137" si="19">IF((C137)/1000&gt;6000,"yes","no")</f>
        <v>yes</v>
      </c>
      <c r="J137" s="4">
        <f t="shared" ref="J137" si="20">IF(H137="yes",K137,D137)</f>
        <v>13148</v>
      </c>
      <c r="K137" s="4">
        <f t="shared" ref="K137" si="21">ROUNDDOWN((F137*0.541/1000)+(G137*0.1836/1000),0)</f>
        <v>13148</v>
      </c>
      <c r="L137" s="4">
        <f t="shared" ref="L137" si="22">IF(J137=0,K137,(J137-K137))</f>
        <v>0</v>
      </c>
      <c r="M137" s="4">
        <f t="shared" ref="M137" si="23">L137*15.6</f>
        <v>0</v>
      </c>
    </row>
    <row r="138" spans="1:13" s="5" customFormat="1" x14ac:dyDescent="0.2">
      <c r="A138" s="9" t="s">
        <v>287</v>
      </c>
      <c r="B138" s="9" t="s">
        <v>31</v>
      </c>
      <c r="C138" s="7">
        <v>18008738.739999998</v>
      </c>
      <c r="D138" s="7">
        <v>13566</v>
      </c>
      <c r="E138" s="7">
        <v>5445280.7400000002</v>
      </c>
      <c r="F138" s="7">
        <v>9929073.8699999992</v>
      </c>
      <c r="G138" s="7">
        <v>21920295.530000001</v>
      </c>
      <c r="H138" s="8" t="str">
        <f t="shared" si="13"/>
        <v>yes</v>
      </c>
      <c r="I138" s="8" t="str">
        <f t="shared" si="14"/>
        <v>yes</v>
      </c>
      <c r="J138" s="4">
        <f t="shared" si="18"/>
        <v>9396</v>
      </c>
      <c r="K138" s="4">
        <f t="shared" si="17"/>
        <v>9396</v>
      </c>
      <c r="L138" s="4">
        <f t="shared" si="15"/>
        <v>0</v>
      </c>
      <c r="M138" s="4">
        <f t="shared" si="16"/>
        <v>0</v>
      </c>
    </row>
    <row r="139" spans="1:13" s="5" customFormat="1" x14ac:dyDescent="0.2">
      <c r="A139" s="9" t="s">
        <v>306</v>
      </c>
      <c r="B139" s="9" t="s">
        <v>315</v>
      </c>
      <c r="C139" s="7"/>
      <c r="D139" s="7"/>
      <c r="E139" s="7"/>
      <c r="F139" s="7"/>
      <c r="G139" s="7"/>
      <c r="H139" s="8" t="str">
        <f t="shared" si="13"/>
        <v>no</v>
      </c>
      <c r="I139" s="8" t="str">
        <f t="shared" si="14"/>
        <v>no</v>
      </c>
      <c r="J139" s="4">
        <f t="shared" si="18"/>
        <v>0</v>
      </c>
      <c r="K139" s="4">
        <f t="shared" si="17"/>
        <v>0</v>
      </c>
      <c r="L139" s="4">
        <f t="shared" si="15"/>
        <v>0</v>
      </c>
      <c r="M139" s="4">
        <f t="shared" si="16"/>
        <v>0</v>
      </c>
    </row>
    <row r="140" spans="1:13" s="5" customFormat="1" x14ac:dyDescent="0.2">
      <c r="A140" s="9" t="s">
        <v>288</v>
      </c>
      <c r="B140" s="9" t="s">
        <v>144</v>
      </c>
      <c r="C140" s="7">
        <v>22027471.4925</v>
      </c>
      <c r="D140" s="7">
        <v>30121</v>
      </c>
      <c r="E140" s="7">
        <v>10283794.092499999</v>
      </c>
      <c r="F140" s="7">
        <v>18387099.482283998</v>
      </c>
      <c r="G140" s="7">
        <v>38301491.900700003</v>
      </c>
      <c r="H140" s="8" t="str">
        <f t="shared" si="13"/>
        <v>yes</v>
      </c>
      <c r="I140" s="8" t="str">
        <f t="shared" si="14"/>
        <v>yes</v>
      </c>
      <c r="J140" s="4">
        <f t="shared" si="18"/>
        <v>16979</v>
      </c>
      <c r="K140" s="4">
        <f t="shared" si="17"/>
        <v>16979</v>
      </c>
      <c r="L140" s="4">
        <f t="shared" si="15"/>
        <v>0</v>
      </c>
      <c r="M140" s="4">
        <f t="shared" si="16"/>
        <v>0</v>
      </c>
    </row>
    <row r="141" spans="1:13" s="5" customFormat="1" x14ac:dyDescent="0.2">
      <c r="A141" s="9" t="s">
        <v>289</v>
      </c>
      <c r="B141" s="9" t="s">
        <v>49</v>
      </c>
      <c r="C141" s="7">
        <v>15563632</v>
      </c>
      <c r="D141" s="7">
        <v>21906</v>
      </c>
      <c r="E141" s="7">
        <v>7257261</v>
      </c>
      <c r="F141" s="7">
        <v>12689979</v>
      </c>
      <c r="G141" s="7">
        <v>21489182</v>
      </c>
      <c r="H141" s="8" t="str">
        <f t="shared" si="13"/>
        <v>yes</v>
      </c>
      <c r="I141" s="8" t="str">
        <f t="shared" si="14"/>
        <v>yes</v>
      </c>
      <c r="J141" s="4">
        <f t="shared" si="18"/>
        <v>10810</v>
      </c>
      <c r="K141" s="4">
        <f t="shared" si="17"/>
        <v>10810</v>
      </c>
      <c r="L141" s="4">
        <f t="shared" si="15"/>
        <v>0</v>
      </c>
      <c r="M141" s="4">
        <f t="shared" si="16"/>
        <v>0</v>
      </c>
    </row>
    <row r="142" spans="1:13" s="5" customFormat="1" x14ac:dyDescent="0.2">
      <c r="A142" s="9" t="s">
        <v>290</v>
      </c>
      <c r="B142" s="9" t="s">
        <v>51</v>
      </c>
      <c r="C142" s="7">
        <v>17944773</v>
      </c>
      <c r="D142" s="7">
        <v>21297</v>
      </c>
      <c r="E142" s="7">
        <v>6804431</v>
      </c>
      <c r="F142" s="7">
        <v>9232519</v>
      </c>
      <c r="G142" s="7">
        <v>19614112</v>
      </c>
      <c r="H142" s="8" t="str">
        <f t="shared" si="13"/>
        <v>yes</v>
      </c>
      <c r="I142" s="8" t="str">
        <f t="shared" si="14"/>
        <v>yes</v>
      </c>
      <c r="J142" s="4">
        <f t="shared" si="18"/>
        <v>8595</v>
      </c>
      <c r="K142" s="4">
        <f t="shared" si="17"/>
        <v>8595</v>
      </c>
      <c r="L142" s="4">
        <f t="shared" si="15"/>
        <v>0</v>
      </c>
      <c r="M142" s="4">
        <f t="shared" si="16"/>
        <v>0</v>
      </c>
    </row>
    <row r="143" spans="1:13" s="5" customFormat="1" x14ac:dyDescent="0.2">
      <c r="A143" s="9" t="s">
        <v>291</v>
      </c>
      <c r="B143" s="9" t="s">
        <v>58</v>
      </c>
      <c r="C143" s="7">
        <v>45040000</v>
      </c>
      <c r="D143" s="7">
        <v>40925</v>
      </c>
      <c r="E143" s="7">
        <v>13226957</v>
      </c>
      <c r="F143" s="7">
        <v>17548738</v>
      </c>
      <c r="G143" s="7">
        <v>45865850</v>
      </c>
      <c r="H143" s="8" t="str">
        <f t="shared" si="13"/>
        <v>yes</v>
      </c>
      <c r="I143" s="8" t="str">
        <f t="shared" si="14"/>
        <v>yes</v>
      </c>
      <c r="J143" s="4">
        <f t="shared" si="18"/>
        <v>17914</v>
      </c>
      <c r="K143" s="4">
        <f t="shared" si="17"/>
        <v>17914</v>
      </c>
      <c r="L143" s="4">
        <f t="shared" si="15"/>
        <v>0</v>
      </c>
      <c r="M143" s="4">
        <f t="shared" si="16"/>
        <v>0</v>
      </c>
    </row>
    <row r="144" spans="1:13" s="5" customFormat="1" x14ac:dyDescent="0.2">
      <c r="A144" s="9" t="s">
        <v>292</v>
      </c>
      <c r="B144" s="9" t="s">
        <v>151</v>
      </c>
      <c r="C144" s="7">
        <v>13856778</v>
      </c>
      <c r="D144" s="7">
        <v>19723</v>
      </c>
      <c r="E144" s="7">
        <v>10723707</v>
      </c>
      <c r="F144" s="7">
        <v>16644479</v>
      </c>
      <c r="G144" s="7">
        <v>32187882</v>
      </c>
      <c r="H144" s="8" t="str">
        <f t="shared" si="13"/>
        <v>no</v>
      </c>
      <c r="I144" s="8" t="str">
        <f t="shared" si="14"/>
        <v>yes</v>
      </c>
      <c r="J144" s="4">
        <f t="shared" si="18"/>
        <v>19723</v>
      </c>
      <c r="K144" s="4">
        <f t="shared" si="17"/>
        <v>14914</v>
      </c>
      <c r="L144" s="4">
        <f t="shared" si="15"/>
        <v>4809</v>
      </c>
      <c r="M144" s="4">
        <f t="shared" si="16"/>
        <v>75020.399999999994</v>
      </c>
    </row>
    <row r="145" spans="1:13" s="5" customFormat="1" x14ac:dyDescent="0.2">
      <c r="A145" s="9" t="s">
        <v>300</v>
      </c>
      <c r="B145" s="9" t="s">
        <v>36</v>
      </c>
      <c r="C145" s="7">
        <v>27313964</v>
      </c>
      <c r="D145" s="7">
        <v>40645</v>
      </c>
      <c r="E145" s="7">
        <v>16416506</v>
      </c>
      <c r="F145" s="7">
        <v>31609351</v>
      </c>
      <c r="G145" s="7">
        <v>29973288</v>
      </c>
      <c r="H145" s="8" t="str">
        <f t="shared" si="13"/>
        <v>yes</v>
      </c>
      <c r="I145" s="8" t="str">
        <f t="shared" si="14"/>
        <v>yes</v>
      </c>
      <c r="J145" s="4">
        <f t="shared" si="18"/>
        <v>22603</v>
      </c>
      <c r="K145" s="4">
        <f t="shared" si="17"/>
        <v>22603</v>
      </c>
      <c r="L145" s="4">
        <f t="shared" si="15"/>
        <v>0</v>
      </c>
      <c r="M145" s="4">
        <f t="shared" si="16"/>
        <v>0</v>
      </c>
    </row>
    <row r="146" spans="1:13" s="5" customFormat="1" x14ac:dyDescent="0.2">
      <c r="A146" s="9" t="s">
        <v>301</v>
      </c>
      <c r="B146" s="9" t="s">
        <v>117</v>
      </c>
      <c r="C146" s="7">
        <v>37747795</v>
      </c>
      <c r="D146" s="7">
        <v>66653</v>
      </c>
      <c r="E146" s="7">
        <v>17581429</v>
      </c>
      <c r="F146" s="7">
        <v>31806387</v>
      </c>
      <c r="G146" s="7">
        <v>104599081</v>
      </c>
      <c r="H146" s="8" t="str">
        <f t="shared" si="13"/>
        <v>yes</v>
      </c>
      <c r="I146" s="8" t="str">
        <f t="shared" si="14"/>
        <v>yes</v>
      </c>
      <c r="J146" s="4">
        <f t="shared" si="18"/>
        <v>36411</v>
      </c>
      <c r="K146" s="4">
        <f t="shared" si="17"/>
        <v>36411</v>
      </c>
      <c r="L146" s="4">
        <f t="shared" si="15"/>
        <v>0</v>
      </c>
      <c r="M146" s="4">
        <f t="shared" si="16"/>
        <v>0</v>
      </c>
    </row>
    <row r="147" spans="1:13" s="5" customFormat="1" x14ac:dyDescent="0.2">
      <c r="A147" s="9" t="s">
        <v>302</v>
      </c>
      <c r="B147" s="9" t="s">
        <v>121</v>
      </c>
      <c r="C147" s="7">
        <v>14447504</v>
      </c>
      <c r="D147" s="7">
        <v>39430</v>
      </c>
      <c r="E147" s="7">
        <v>7380044</v>
      </c>
      <c r="F147" s="7">
        <v>19031871</v>
      </c>
      <c r="G147" s="7">
        <v>61710645</v>
      </c>
      <c r="H147" s="8" t="str">
        <f t="shared" si="13"/>
        <v>yes</v>
      </c>
      <c r="I147" s="8" t="str">
        <f t="shared" si="14"/>
        <v>yes</v>
      </c>
      <c r="J147" s="4">
        <f t="shared" si="18"/>
        <v>21626</v>
      </c>
      <c r="K147" s="4">
        <f t="shared" si="17"/>
        <v>21626</v>
      </c>
      <c r="L147" s="4">
        <f t="shared" si="15"/>
        <v>0</v>
      </c>
      <c r="M147" s="4">
        <f t="shared" si="16"/>
        <v>0</v>
      </c>
    </row>
    <row r="148" spans="1:13" s="5" customFormat="1" x14ac:dyDescent="0.2">
      <c r="A148" s="9" t="s">
        <v>303</v>
      </c>
      <c r="B148" s="9" t="s">
        <v>129</v>
      </c>
      <c r="C148" s="7">
        <v>16619493</v>
      </c>
      <c r="D148" s="7">
        <v>29090</v>
      </c>
      <c r="E148" s="7">
        <v>9953350</v>
      </c>
      <c r="F148" s="7">
        <v>19885636</v>
      </c>
      <c r="G148" s="7">
        <v>36675980</v>
      </c>
      <c r="H148" s="8" t="str">
        <f t="shared" si="13"/>
        <v>yes</v>
      </c>
      <c r="I148" s="8" t="str">
        <f t="shared" si="14"/>
        <v>yes</v>
      </c>
      <c r="J148" s="4">
        <f t="shared" si="18"/>
        <v>17491</v>
      </c>
      <c r="K148" s="4">
        <f t="shared" si="17"/>
        <v>17491</v>
      </c>
      <c r="L148" s="4">
        <f t="shared" si="15"/>
        <v>0</v>
      </c>
      <c r="M148" s="4">
        <f t="shared" si="16"/>
        <v>0</v>
      </c>
    </row>
    <row r="149" spans="1:13" s="5" customFormat="1" x14ac:dyDescent="0.2">
      <c r="A149" s="9" t="s">
        <v>304</v>
      </c>
      <c r="B149" s="9" t="s">
        <v>30</v>
      </c>
      <c r="C149" s="7">
        <v>23433830.989999998</v>
      </c>
      <c r="D149" s="7">
        <v>37562</v>
      </c>
      <c r="E149" s="7">
        <v>13011846.189999999</v>
      </c>
      <c r="F149" s="7">
        <v>26617283.239999998</v>
      </c>
      <c r="G149" s="7">
        <v>40538333.32</v>
      </c>
      <c r="H149" s="8" t="str">
        <f t="shared" si="13"/>
        <v>yes</v>
      </c>
      <c r="I149" s="8" t="str">
        <f t="shared" si="14"/>
        <v>yes</v>
      </c>
      <c r="J149" s="4">
        <f t="shared" si="18"/>
        <v>21842</v>
      </c>
      <c r="K149" s="4">
        <f t="shared" si="17"/>
        <v>21842</v>
      </c>
      <c r="L149" s="4">
        <f t="shared" si="15"/>
        <v>0</v>
      </c>
      <c r="M149" s="4">
        <f t="shared" si="16"/>
        <v>0</v>
      </c>
    </row>
    <row r="150" spans="1:13" s="5" customFormat="1" x14ac:dyDescent="0.2">
      <c r="A150" s="9" t="s">
        <v>311</v>
      </c>
      <c r="B150" s="9" t="s">
        <v>307</v>
      </c>
      <c r="C150" s="7"/>
      <c r="D150" s="7"/>
      <c r="E150" s="7"/>
      <c r="F150" s="7"/>
      <c r="G150" s="7"/>
      <c r="H150" s="8" t="str">
        <f t="shared" si="13"/>
        <v>no</v>
      </c>
      <c r="I150" s="8" t="str">
        <f t="shared" si="14"/>
        <v>no</v>
      </c>
      <c r="J150" s="4">
        <f t="shared" si="18"/>
        <v>0</v>
      </c>
      <c r="K150" s="4">
        <f t="shared" si="17"/>
        <v>0</v>
      </c>
      <c r="L150" s="4">
        <f t="shared" si="15"/>
        <v>0</v>
      </c>
      <c r="M150" s="4">
        <f t="shared" si="16"/>
        <v>0</v>
      </c>
    </row>
    <row r="151" spans="1:13" s="5" customFormat="1" x14ac:dyDescent="0.2">
      <c r="A151" s="9" t="s">
        <v>312</v>
      </c>
      <c r="B151" s="9" t="s">
        <v>308</v>
      </c>
      <c r="C151" s="7"/>
      <c r="D151" s="7"/>
      <c r="E151" s="7"/>
      <c r="F151" s="7"/>
      <c r="G151" s="7"/>
      <c r="H151" s="8" t="str">
        <f t="shared" si="13"/>
        <v>no</v>
      </c>
      <c r="I151" s="8" t="str">
        <f t="shared" si="14"/>
        <v>no</v>
      </c>
      <c r="J151" s="4">
        <f t="shared" si="18"/>
        <v>0</v>
      </c>
      <c r="K151" s="4">
        <f t="shared" si="17"/>
        <v>0</v>
      </c>
      <c r="L151" s="4">
        <f t="shared" si="15"/>
        <v>0</v>
      </c>
      <c r="M151" s="4">
        <f t="shared" si="16"/>
        <v>0</v>
      </c>
    </row>
    <row r="152" spans="1:13" s="5" customFormat="1" x14ac:dyDescent="0.2">
      <c r="A152" s="9" t="s">
        <v>313</v>
      </c>
      <c r="B152" s="9" t="s">
        <v>309</v>
      </c>
      <c r="C152" s="7"/>
      <c r="D152" s="7"/>
      <c r="E152" s="7"/>
      <c r="F152" s="7"/>
      <c r="G152" s="7"/>
      <c r="H152" s="8" t="str">
        <f t="shared" si="13"/>
        <v>no</v>
      </c>
      <c r="I152" s="8" t="str">
        <f t="shared" si="14"/>
        <v>no</v>
      </c>
      <c r="J152" s="4">
        <f t="shared" si="18"/>
        <v>0</v>
      </c>
      <c r="K152" s="4">
        <f t="shared" si="17"/>
        <v>0</v>
      </c>
      <c r="L152" s="4">
        <f t="shared" si="15"/>
        <v>0</v>
      </c>
      <c r="M152" s="4">
        <f t="shared" si="16"/>
        <v>0</v>
      </c>
    </row>
    <row r="153" spans="1:13" s="5" customFormat="1" x14ac:dyDescent="0.2">
      <c r="A153" s="9" t="s">
        <v>314</v>
      </c>
      <c r="B153" s="9" t="s">
        <v>310</v>
      </c>
      <c r="C153" s="7"/>
      <c r="D153" s="7"/>
      <c r="E153" s="7"/>
      <c r="F153" s="7"/>
      <c r="G153" s="7"/>
      <c r="H153" s="8" t="str">
        <f t="shared" si="13"/>
        <v>no</v>
      </c>
      <c r="I153" s="8" t="str">
        <f t="shared" si="14"/>
        <v>no</v>
      </c>
      <c r="J153" s="4">
        <f t="shared" si="18"/>
        <v>0</v>
      </c>
      <c r="K153" s="4">
        <f t="shared" si="17"/>
        <v>0</v>
      </c>
      <c r="L153" s="4">
        <f t="shared" si="15"/>
        <v>0</v>
      </c>
      <c r="M153" s="4">
        <f t="shared" si="16"/>
        <v>0</v>
      </c>
    </row>
    <row r="154" spans="1:13" s="5" customFormat="1" x14ac:dyDescent="0.2">
      <c r="A154" s="9"/>
      <c r="B154" s="9"/>
      <c r="C154" s="7"/>
      <c r="D154" s="7"/>
      <c r="E154" s="7"/>
      <c r="F154" s="7"/>
      <c r="G154" s="7"/>
      <c r="H154" s="8"/>
      <c r="I154" s="8"/>
      <c r="J154" s="4"/>
      <c r="K154" s="4"/>
      <c r="L154" s="4"/>
      <c r="M154" s="4"/>
    </row>
    <row r="155" spans="1:13" x14ac:dyDescent="0.2">
      <c r="A155" s="9" t="s">
        <v>317</v>
      </c>
      <c r="B155" s="9" t="s">
        <v>318</v>
      </c>
      <c r="C155" s="6">
        <f>SUM(C2:C149)</f>
        <v>2975344816.4265089</v>
      </c>
      <c r="D155" s="6">
        <f>SUM(D2:D149)</f>
        <v>4882460.579336199</v>
      </c>
      <c r="E155" s="6">
        <f>SUM(E2:E149)</f>
        <v>1770786303.4597814</v>
      </c>
      <c r="F155" s="6">
        <f>SUM(F2:F149)</f>
        <v>3252177568.5770831</v>
      </c>
      <c r="G155" s="6">
        <f>SUM(G2:G149)</f>
        <v>7428562204.6092157</v>
      </c>
      <c r="J155" s="6">
        <f>SUM(J2:J149)</f>
        <v>3516322.26</v>
      </c>
      <c r="K155" s="6">
        <f>SUM(K2:K149)</f>
        <v>3123234</v>
      </c>
      <c r="L155" s="6">
        <f>SUM(L2:L149)</f>
        <v>407408.26</v>
      </c>
      <c r="M155" s="6">
        <f>SUM(M2:M149)</f>
        <v>6355568.8560000015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8B382DC2-C9EA-42FB-85E7-D9F63C9960C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 dropdown</vt:lpstr>
      <vt:lpstr>table</vt:lpstr>
    </vt:vector>
  </TitlesOfParts>
  <Company>Department for Communities and Local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Lesley Sussex</dc:creator>
  <cp:lastModifiedBy>Karen Lesley Sussex</cp:lastModifiedBy>
  <dcterms:created xsi:type="dcterms:W3CDTF">2014-06-11T12:56:50Z</dcterms:created>
  <dcterms:modified xsi:type="dcterms:W3CDTF">2014-08-18T09:03:35Z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f4a63a6d-8f3c-428a-aa14-0bf4971fbd53</vt:lpwstr>
  </property>
  <property fmtid="{D5CDD505-2E9C-101B-9397-08002B2CF9AE}" pid="3" name="bjSaver">
    <vt:lpwstr>m5jS0LVHdCX04/2siV3Kk/yXBjUuMvBB</vt:lpwstr>
  </property>
  <property fmtid="{D5CDD505-2E9C-101B-9397-08002B2CF9AE}" pid="4" name="bjDocumentSecurityLabel">
    <vt:lpwstr>No Marking</vt:lpwstr>
  </property>
</Properties>
</file>