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17500" windowHeight="7340" tabRatio="943"/>
  </bookViews>
  <sheets>
    <sheet name="Table1" sheetId="10" r:id="rId1"/>
    <sheet name="Table2" sheetId="11" r:id="rId2"/>
    <sheet name="Table3" sheetId="12" r:id="rId3"/>
    <sheet name="Table4" sheetId="13" r:id="rId4"/>
    <sheet name="Table5" sheetId="88" r:id="rId5"/>
    <sheet name="Table6" sheetId="16" r:id="rId6"/>
    <sheet name="Table7" sheetId="89" r:id="rId7"/>
    <sheet name="Table8" sheetId="18" r:id="rId8"/>
    <sheet name="Table9" sheetId="91" r:id="rId9"/>
    <sheet name="Table10" sheetId="92" r:id="rId10"/>
    <sheet name="Table11" sheetId="21" r:id="rId11"/>
    <sheet name="Table12" sheetId="22" r:id="rId12"/>
    <sheet name="Table13" sheetId="93" r:id="rId13"/>
    <sheet name="Table14" sheetId="94" r:id="rId14"/>
    <sheet name="Table15" sheetId="25" r:id="rId15"/>
    <sheet name="Table16" sheetId="26" r:id="rId16"/>
    <sheet name="Table17" sheetId="95" r:id="rId17"/>
    <sheet name="Table18" sheetId="96" r:id="rId18"/>
    <sheet name="Table19" sheetId="97" r:id="rId19"/>
    <sheet name="Table20" sheetId="98" r:id="rId20"/>
    <sheet name="Table21" sheetId="100" r:id="rId21"/>
    <sheet name="Table22" sheetId="101" r:id="rId22"/>
    <sheet name="Table23" sheetId="102" r:id="rId23"/>
    <sheet name="Table24" sheetId="103" r:id="rId24"/>
    <sheet name="Table25" sheetId="104" r:id="rId25"/>
    <sheet name="Table26" sheetId="105" r:id="rId26"/>
    <sheet name="Table27" sheetId="106" r:id="rId27"/>
    <sheet name="Table28" sheetId="107" r:id="rId28"/>
    <sheet name="Table29" sheetId="41" r:id="rId29"/>
    <sheet name="Table30" sheetId="43" r:id="rId30"/>
    <sheet name="Table31" sheetId="44" r:id="rId31"/>
    <sheet name="Table32" sheetId="108" r:id="rId32"/>
    <sheet name="Table33" sheetId="46" r:id="rId33"/>
    <sheet name="Table34" sheetId="109" r:id="rId34"/>
    <sheet name="Table35" sheetId="49" r:id="rId35"/>
    <sheet name="Table36" sheetId="110" r:id="rId36"/>
    <sheet name="Table37" sheetId="51" r:id="rId37"/>
    <sheet name="Table38" sheetId="52" r:id="rId38"/>
    <sheet name="Table39" sheetId="111" r:id="rId39"/>
    <sheet name="Table40" sheetId="112" r:id="rId40"/>
    <sheet name="Table41" sheetId="113" r:id="rId41"/>
    <sheet name="Table42" sheetId="57" r:id="rId42"/>
    <sheet name="Table43" sheetId="114" r:id="rId43"/>
    <sheet name="Table44" sheetId="115" r:id="rId44"/>
    <sheet name="Table45" sheetId="116" r:id="rId45"/>
    <sheet name="Table46" sheetId="117" r:id="rId46"/>
    <sheet name="Table47" sheetId="118" r:id="rId47"/>
    <sheet name="Table48" sheetId="119" r:id="rId48"/>
    <sheet name="Table49" sheetId="120" r:id="rId49"/>
    <sheet name="Table50" sheetId="121" r:id="rId50"/>
    <sheet name="Table51" sheetId="67" r:id="rId51"/>
    <sheet name="Table52" sheetId="69" r:id="rId52"/>
    <sheet name="Table53" sheetId="71" r:id="rId53"/>
    <sheet name="Table54" sheetId="123" r:id="rId54"/>
    <sheet name="Table55" sheetId="124" r:id="rId55"/>
    <sheet name="Table56" sheetId="125" r:id="rId56"/>
    <sheet name="Table57" sheetId="126" r:id="rId57"/>
    <sheet name="Table58" sheetId="127" r:id="rId58"/>
    <sheet name="Table59" sheetId="128" r:id="rId59"/>
    <sheet name="Table60" sheetId="129" r:id="rId60"/>
    <sheet name="Table61" sheetId="132" r:id="rId61"/>
    <sheet name="Table62" sheetId="133" r:id="rId62"/>
    <sheet name="Table63" sheetId="134" r:id="rId63"/>
    <sheet name="Table64" sheetId="135" r:id="rId64"/>
    <sheet name="Table65" sheetId="136" r:id="rId65"/>
  </sheets>
  <definedNames>
    <definedName name="_ftn1" localSheetId="3">Table4!$A$13</definedName>
    <definedName name="_ftnref1" localSheetId="3">Table4!$A$1</definedName>
    <definedName name="_Toc212872544" localSheetId="3">Table4!$A$1</definedName>
  </definedNames>
  <calcPr calcId="145621"/>
</workbook>
</file>

<file path=xl/calcChain.xml><?xml version="1.0" encoding="utf-8"?>
<calcChain xmlns="http://schemas.openxmlformats.org/spreadsheetml/2006/main">
  <c r="L19" i="136" l="1"/>
  <c r="K19" i="136"/>
  <c r="F15" i="136"/>
  <c r="J13" i="136"/>
  <c r="G13" i="136"/>
  <c r="C11" i="136"/>
  <c r="G9" i="136"/>
  <c r="L3" i="136"/>
  <c r="K3" i="136"/>
  <c r="J3" i="136"/>
  <c r="H3" i="136"/>
  <c r="G3" i="136"/>
  <c r="F3" i="136"/>
  <c r="D3" i="136"/>
  <c r="C3" i="136"/>
  <c r="B3" i="136"/>
  <c r="K17" i="135"/>
  <c r="J13" i="135"/>
  <c r="C9" i="135"/>
  <c r="C7" i="135"/>
  <c r="L3" i="135"/>
  <c r="K3" i="135"/>
  <c r="J3" i="135"/>
  <c r="H3" i="135"/>
  <c r="G3" i="135"/>
  <c r="F3" i="135"/>
  <c r="D3" i="135"/>
  <c r="C3" i="135"/>
  <c r="B3" i="135"/>
  <c r="E19" i="134"/>
  <c r="M17" i="134"/>
  <c r="D17" i="134"/>
  <c r="B13" i="134"/>
  <c r="H9" i="134"/>
  <c r="H5" i="134"/>
  <c r="M3" i="134"/>
  <c r="L3" i="134"/>
  <c r="K3" i="134"/>
  <c r="I3" i="134"/>
  <c r="H3" i="134"/>
  <c r="G3" i="134"/>
  <c r="E3" i="134"/>
  <c r="D3" i="134"/>
  <c r="C3" i="134"/>
  <c r="B3" i="134"/>
  <c r="M3" i="133"/>
  <c r="L3" i="133"/>
  <c r="K3" i="133"/>
  <c r="I3" i="133"/>
  <c r="H3" i="133"/>
  <c r="G3" i="133"/>
  <c r="E3" i="133"/>
  <c r="D3" i="133"/>
  <c r="C3" i="133"/>
  <c r="B3" i="133"/>
  <c r="K17" i="132"/>
  <c r="H15" i="132"/>
  <c r="H13" i="132"/>
  <c r="B11" i="132"/>
  <c r="H5" i="132"/>
  <c r="D5" i="132"/>
  <c r="M3" i="132"/>
  <c r="L3" i="132"/>
  <c r="K3" i="132"/>
  <c r="I3" i="132"/>
  <c r="H3" i="132"/>
  <c r="G3" i="132"/>
  <c r="E3" i="132"/>
  <c r="D3" i="132"/>
  <c r="C3" i="132"/>
  <c r="B3" i="132"/>
  <c r="M3" i="129"/>
  <c r="L3" i="129"/>
  <c r="K3" i="129"/>
  <c r="I3" i="129"/>
  <c r="H3" i="129"/>
  <c r="G3" i="129"/>
  <c r="E3" i="129"/>
  <c r="D3" i="129"/>
  <c r="C3" i="129"/>
  <c r="B3" i="129"/>
  <c r="K19" i="128"/>
  <c r="M17" i="128"/>
  <c r="L17" i="128"/>
  <c r="M15" i="128"/>
  <c r="I15" i="128"/>
  <c r="M9" i="128"/>
  <c r="H9" i="128"/>
  <c r="E7" i="128"/>
  <c r="G5" i="128"/>
  <c r="M3" i="128"/>
  <c r="L3" i="128"/>
  <c r="K3" i="128"/>
  <c r="I3" i="128"/>
  <c r="H3" i="128"/>
  <c r="G3" i="128"/>
  <c r="E3" i="128"/>
  <c r="D3" i="128"/>
  <c r="C3" i="128"/>
  <c r="B3" i="128"/>
  <c r="H17" i="127"/>
  <c r="I15" i="127"/>
  <c r="D15" i="127"/>
  <c r="C13" i="127"/>
  <c r="M9" i="127"/>
  <c r="H9" i="127"/>
  <c r="B9" i="127"/>
  <c r="H7" i="127"/>
  <c r="M3" i="127"/>
  <c r="L3" i="127"/>
  <c r="K3" i="127"/>
  <c r="I3" i="127"/>
  <c r="H3" i="127"/>
  <c r="G3" i="127"/>
  <c r="E3" i="127"/>
  <c r="D3" i="127"/>
  <c r="C3" i="127"/>
  <c r="B3" i="127"/>
  <c r="M17" i="126"/>
  <c r="K13" i="126"/>
  <c r="L9" i="126"/>
  <c r="K9" i="126"/>
  <c r="E9" i="126"/>
  <c r="M5" i="126"/>
  <c r="G5" i="126"/>
  <c r="M3" i="126"/>
  <c r="L3" i="126"/>
  <c r="K3" i="126"/>
  <c r="I3" i="126"/>
  <c r="H3" i="126"/>
  <c r="G3" i="126"/>
  <c r="E3" i="126"/>
  <c r="D3" i="126"/>
  <c r="C3" i="126"/>
  <c r="B3" i="126"/>
  <c r="H17" i="125"/>
  <c r="E15" i="125"/>
  <c r="I7" i="125"/>
  <c r="D5" i="125"/>
  <c r="M3" i="125"/>
  <c r="L3" i="125"/>
  <c r="K3" i="125"/>
  <c r="I3" i="125"/>
  <c r="H3" i="125"/>
  <c r="G3" i="125"/>
  <c r="E3" i="125"/>
  <c r="D3" i="125"/>
  <c r="C3" i="125"/>
  <c r="B3" i="125"/>
  <c r="I13" i="124"/>
  <c r="G13" i="124"/>
  <c r="B13" i="124"/>
  <c r="G9" i="124"/>
  <c r="D7" i="124"/>
  <c r="M3" i="124"/>
  <c r="L3" i="124"/>
  <c r="K3" i="124"/>
  <c r="I3" i="124"/>
  <c r="H3" i="124"/>
  <c r="G3" i="124"/>
  <c r="E3" i="124"/>
  <c r="D3" i="124"/>
  <c r="C3" i="124"/>
  <c r="B3" i="124"/>
  <c r="H13" i="123"/>
  <c r="H7" i="123"/>
  <c r="D5" i="123"/>
  <c r="M3" i="123"/>
  <c r="L3" i="123"/>
  <c r="K3" i="123"/>
  <c r="I3" i="123"/>
  <c r="H3" i="123"/>
  <c r="G3" i="123"/>
  <c r="E3" i="123"/>
  <c r="D3" i="123"/>
  <c r="C3" i="123"/>
  <c r="B3" i="123"/>
</calcChain>
</file>

<file path=xl/sharedStrings.xml><?xml version="1.0" encoding="utf-8"?>
<sst xmlns="http://schemas.openxmlformats.org/spreadsheetml/2006/main" count="3371" uniqueCount="647">
  <si>
    <t>Below Level 2</t>
  </si>
  <si>
    <t>Level 2</t>
  </si>
  <si>
    <t>Full Level 2</t>
  </si>
  <si>
    <t>Level 3</t>
  </si>
  <si>
    <t>Full Level 3</t>
  </si>
  <si>
    <t>Level 4+</t>
  </si>
  <si>
    <t>Construction</t>
  </si>
  <si>
    <t xml:space="preserve"> </t>
  </si>
  <si>
    <t>Transportation</t>
  </si>
  <si>
    <t>Customer Service</t>
  </si>
  <si>
    <t xml:space="preserve">Table 1: Example of treatment (achievers) and control (non-achievers) </t>
  </si>
  <si>
    <t>Highest Aim</t>
  </si>
  <si>
    <t xml:space="preserve">                                                        Highest level of Achievement</t>
  </si>
  <si>
    <t>Null</t>
  </si>
  <si>
    <t>Below L2</t>
  </si>
  <si>
    <t>X</t>
  </si>
  <si>
    <t>Z</t>
  </si>
  <si>
    <t>Table 2: Impact of enhancements to basic regression approach: the example of employment probability and earnings premiums for FL2 achievers V non-achievers</t>
  </si>
  <si>
    <t>New estimate (basic controls +IMD)</t>
  </si>
  <si>
    <t>New estimate (basic controls +IMD+SSA)</t>
  </si>
  <si>
    <t>New estimate (basic controls +IMD+SSA +Benefit Hist.)</t>
  </si>
  <si>
    <t>Employment after 3 months</t>
  </si>
  <si>
    <t>Earnings after one year</t>
  </si>
  <si>
    <r>
      <rPr>
        <b/>
        <sz val="11"/>
        <color theme="1"/>
        <rFont val="Calibri"/>
        <family val="2"/>
        <scheme val="minor"/>
      </rPr>
      <t>Column A</t>
    </r>
    <r>
      <rPr>
        <sz val="11"/>
        <color theme="1"/>
        <rFont val="Calibri"/>
        <family val="2"/>
        <scheme val="minor"/>
      </rPr>
      <t>: Old estimate (basic controls)</t>
    </r>
  </si>
  <si>
    <r>
      <rPr>
        <b/>
        <sz val="11"/>
        <color theme="1"/>
        <rFont val="Calibri"/>
        <family val="2"/>
        <scheme val="minor"/>
      </rPr>
      <t>Column B</t>
    </r>
    <r>
      <rPr>
        <sz val="11"/>
        <color theme="1"/>
        <rFont val="Calibri"/>
        <family val="2"/>
        <scheme val="minor"/>
      </rPr>
      <t>: New estimate (basic controls)</t>
    </r>
  </si>
  <si>
    <r>
      <rPr>
        <b/>
        <sz val="11"/>
        <color theme="1"/>
        <rFont val="Calibri"/>
        <family val="2"/>
        <scheme val="minor"/>
      </rPr>
      <t>Column C</t>
    </r>
    <r>
      <rPr>
        <sz val="11"/>
        <color theme="1"/>
        <rFont val="Calibri"/>
        <family val="2"/>
        <scheme val="minor"/>
      </rPr>
      <t>: New estimate (basic controls+IMD +SSA+Benefit and Employment Hist.)</t>
    </r>
  </si>
  <si>
    <t xml:space="preserve">Table 3: Daily earnings premium of achievers relative to non-achievers </t>
  </si>
  <si>
    <t>1st Year</t>
  </si>
  <si>
    <t>3rd Year</t>
  </si>
  <si>
    <t>*** significant at the 0.1% level; ** 1% and * 5%</t>
  </si>
  <si>
    <t>Table 4: Raw average daily earnings in year after the end of learning spell[1]</t>
  </si>
  <si>
    <t>Spell Participation</t>
  </si>
  <si>
    <t>Spell Achievement</t>
  </si>
  <si>
    <t>No achieve</t>
  </si>
  <si>
    <t>[1] These averages are lower than those presented in B&amp;U as we have removed the top one per cent of outliers.</t>
  </si>
  <si>
    <t>Table 5: Estimated employment probability premium for achievers over non-achievers</t>
  </si>
  <si>
    <t>Table 6: Raw employment probabilities one year after spell end date</t>
  </si>
  <si>
    <t>Table 7: Estimated probability of Achievers being on Active Benefits, compared to non-achievers</t>
  </si>
  <si>
    <t>Table 8: Raw proportions on Active Benefits one year after the end of learning spell</t>
  </si>
  <si>
    <t>Table 9: Daily earnings premium of female achievers relative to non-achievers</t>
  </si>
  <si>
    <t>Table 10: Daily earnings premium of male achievers relative to non-achievers</t>
  </si>
  <si>
    <t>Table 11: Raw average daily earnings one year after the end of learning spell for women</t>
  </si>
  <si>
    <t>Table 12: Raw average daily earnings one year after the end of learning spell for men</t>
  </si>
  <si>
    <t>Table 13: Estimated employment probability premium for female achievers over non-achievers</t>
  </si>
  <si>
    <t xml:space="preserve">Table 14: Estimated employment probability premium for male achievers over non-achievers </t>
  </si>
  <si>
    <t>Table 15: Raw employment probabilities one year after spell end date for women</t>
  </si>
  <si>
    <t>Table 16: Raw employment probabilities one year after spell end date for men</t>
  </si>
  <si>
    <t>Table 17: Daily earnings premium of 19-24 year old achievers relative to non-achievers</t>
  </si>
  <si>
    <t>Table 18: Daily earnings premium of 25+ year old achievers relative to non-achievers</t>
  </si>
  <si>
    <t>Table 19: Estimated employment probability premium of 19-24 year old achievers relative to non-achievers</t>
  </si>
  <si>
    <t>Table 20: Estimated employment probability premium of 25+ year old achievers relative to non-achievers</t>
  </si>
  <si>
    <t>Table 21: Estimated probability of 19-24 year old Achievers being on Active Benefits, compared to non-achievers</t>
  </si>
  <si>
    <t>Table 22: Estimated probability of 25+ year old Achievers being on Active Benefits, compared to non-achievers</t>
  </si>
  <si>
    <t xml:space="preserve">Table 23: Daily earnings premium for Achievers v Non-achievers in the Academic category of learners </t>
  </si>
  <si>
    <t>Table 24: Daily earnings premium for achievers v non-achievers engaged in Vocational Classroom Based Learning</t>
  </si>
  <si>
    <t>Table 25: Daily earnings premium for achievers v non-achievers engaged in Vocational Workplace Based Learning (excluding apprenticeships)</t>
  </si>
  <si>
    <t>Table 26: Estimated employment probability premium for Achievers v Non-achievers in the Academic category of learners</t>
  </si>
  <si>
    <t>Table 27: Estimated employment probability premium for achievers v non-achievers engaged in Vocational Classroom Based Learning</t>
  </si>
  <si>
    <t>Table 28: Estimated employment probability premium for achievers v non-achievers engaged in Vocational Workplace Based Learning (excluding apprenticeships)</t>
  </si>
  <si>
    <t>n/a</t>
  </si>
  <si>
    <t>Table 29: Raw employment probabilities one year after spell end date for Academic qualification category</t>
  </si>
  <si>
    <t>Table 30: Raw employment probabilities one year after spell end date for Vocational Classroom Based Learning</t>
  </si>
  <si>
    <t>Table 31: Raw employment probabilities one year after spell end date for Vocational Classroom Based Learning (excluding apprenticeships)</t>
  </si>
  <si>
    <t>Table 32: Estimated daily earnings premium for apprenticeship achievers v non-achievers</t>
  </si>
  <si>
    <t>Table 33: Raw average daily earnings in year after the end of apprenticeship learning spell</t>
  </si>
  <si>
    <t>L2 apprenticeship</t>
  </si>
  <si>
    <t>L3 apprenticeship</t>
  </si>
  <si>
    <t>Table 34: Estimated employment probability premium for achievers v non-achievers: apprenticeships</t>
  </si>
  <si>
    <t>Table 35: Raw employment probabilities one year after spell end date for apprenticeships</t>
  </si>
  <si>
    <t>Table 36: Estimated probability of achievers being on Active Benefits (job-seeking), compared to non-achievers: apprenticeships</t>
  </si>
  <si>
    <t>Table 37: Proportion of apprentices on Active Benefits (job-seeking) one year after learning spell ends</t>
  </si>
  <si>
    <t>Table 38: All those with Higher Apprenticeship aim, raw average daily earnings in each year after the end of learning (population size in brackets)</t>
  </si>
  <si>
    <t>Tax year after learning</t>
  </si>
  <si>
    <t>£43.67</t>
  </si>
  <si>
    <t>£38.18</t>
  </si>
  <si>
    <t>£45.01</t>
  </si>
  <si>
    <t>2nd Year</t>
  </si>
  <si>
    <t>£46.07</t>
  </si>
  <si>
    <t>£38.71</t>
  </si>
  <si>
    <t>£53.09</t>
  </si>
  <si>
    <t>£43.73</t>
  </si>
  <si>
    <t>£67.75</t>
  </si>
  <si>
    <t>£58.76</t>
  </si>
  <si>
    <t>(82)</t>
  </si>
  <si>
    <t>(93)</t>
  </si>
  <si>
    <t>(716)</t>
  </si>
  <si>
    <t>(32)</t>
  </si>
  <si>
    <t>(14)</t>
  </si>
  <si>
    <t>(112)</t>
  </si>
  <si>
    <t>(8)</t>
  </si>
  <si>
    <t>(2)</t>
  </si>
  <si>
    <t>(12)</t>
  </si>
  <si>
    <t>Table 39: Returns to daily earnings for L1 and L2 English and Maths achievers [for population of FL 2 and/or FL3 achievers]</t>
  </si>
  <si>
    <t>Table 40: Returns to daily earnings for subgroups of L1 and L2 English and Maths achievers [for population of FL 2 achievers]</t>
  </si>
  <si>
    <t>Table 41: Returns to daily earnings for subgroups of L1 and L2 English and Maths achievers [for population of FL 3 achievers]</t>
  </si>
  <si>
    <t xml:space="preserve">Table 42: Concentrations of Men and Women across Sector Subject Areas, for Full Level 2 (FL2) and Full Level 3 (FL3) qualifications </t>
  </si>
  <si>
    <t xml:space="preserve">Sector (derived from SSA)   </t>
  </si>
  <si>
    <t xml:space="preserve"> Proportion of Women FL2</t>
  </si>
  <si>
    <t>Proportion of Women FL3</t>
  </si>
  <si>
    <t>Adult Social Care</t>
  </si>
  <si>
    <t>Engineer. &amp; manufacturing</t>
  </si>
  <si>
    <t>Inf. &amp; Comm. Technology</t>
  </si>
  <si>
    <t>Child devel. &amp; wellbeing</t>
  </si>
  <si>
    <t>Hair &amp; beauty</t>
  </si>
  <si>
    <t xml:space="preserve">Hospitality and Catering </t>
  </si>
  <si>
    <t>Business studies</t>
  </si>
  <si>
    <t>Table 43: Estimated daily earnings premiums for female-dominated Sector Subject Areas[1]</t>
  </si>
  <si>
    <t>Table 44: Estimated daily earnings premiums for male-dominated Sector Subject Areas</t>
  </si>
  <si>
    <t>Table 45: Estimated daily earnings premiums for Sector Subject Areas that are neither male nor female dominated</t>
  </si>
  <si>
    <t>Table 46: Estimated employment probability premiums for Sectors Subject Areas dominated by women</t>
  </si>
  <si>
    <t>Table 47: Estimated employment probability premiums for male-dominated Sector Subject Areas</t>
  </si>
  <si>
    <t>Table 48: Estimated employment probability premiums for Sector Subject Areas that are neither male nor female dominated</t>
  </si>
  <si>
    <t>Table 49: Subjecting our Regression Estimates to Coarsened Exact Matching and Difference-in-differences</t>
  </si>
  <si>
    <t>Table 50: Estimated Earnings Premiums Returns for various Achiever (A) and Non-achiever (NA) comparisons</t>
  </si>
  <si>
    <t>Table 51: Estimated daily earnings premiums for different cohorts of learners whose highest learning aim is Full Level 2 in the relevant year</t>
  </si>
  <si>
    <t>1 year</t>
  </si>
  <si>
    <t>2 year</t>
  </si>
  <si>
    <t>3 year</t>
  </si>
  <si>
    <t>4 year</t>
  </si>
  <si>
    <t>5 year</t>
  </si>
  <si>
    <t>6 year</t>
  </si>
  <si>
    <t>FL2 (cohort 2005)</t>
  </si>
  <si>
    <t>Non-Ach.</t>
  </si>
  <si>
    <t>N obs</t>
  </si>
  <si>
    <t>Achievers</t>
  </si>
  <si>
    <t>FL2 (cohort 2006)</t>
  </si>
  <si>
    <t>FL2 (cohort 2007)</t>
  </si>
  <si>
    <t>/</t>
  </si>
  <si>
    <t>FL2 (cohort 2008)</t>
  </si>
  <si>
    <t>FL2 (cohort 2009)</t>
  </si>
  <si>
    <t>FL2 (cohort 2010)</t>
  </si>
  <si>
    <t>FL2 (cohort 2011)</t>
  </si>
  <si>
    <t>Table 52: Estimated daily earnings premiums for different cohorts of learners whose highest learning aim is Full Level 3 in the relevant year</t>
  </si>
  <si>
    <t>FL3 (cohort 2005)</t>
  </si>
  <si>
    <t>FL3 (cohort 2006)</t>
  </si>
  <si>
    <t>FL3 (cohort 2007)</t>
  </si>
  <si>
    <t>FL3 (cohort 2008)</t>
  </si>
  <si>
    <t>FL3 (cohort 2009)</t>
  </si>
  <si>
    <t>FL3 (cohort 2010)</t>
  </si>
  <si>
    <t>FL3 (cohort 2011)</t>
  </si>
  <si>
    <t>Table 53: Estimated daily earnings premiums for different cohorts of learners whose highest learning aim is Level 3 Apprenticeship in the relevant year</t>
  </si>
  <si>
    <t>FL3 Appr.  (cohort 2005)</t>
  </si>
  <si>
    <t>FL3 Appr.  (cohort 2006)</t>
  </si>
  <si>
    <t>FL3 Appr.  (cohort 2007)</t>
  </si>
  <si>
    <t>FL3 Appr.  (cohort 2008)</t>
  </si>
  <si>
    <t>FL3 Appr.  (cohort 2009)</t>
  </si>
  <si>
    <t>FL3 Appr.  (cohort 2010)</t>
  </si>
  <si>
    <t>FL3 Appr.  (cohort 2011)</t>
  </si>
  <si>
    <t>Table 54: Coarsened Exact Matching and Difference-in-differences for a population of NVQ2 Men with an expected learning spell duration of less than 6 months</t>
  </si>
  <si>
    <t>Table 55: Coarsened Exact Matching and Difference-in-differences for a population of NVQ2 Women with an expected learning spell duration of less than 6 months</t>
  </si>
  <si>
    <t>Table 56: Coarsened Exact Matching and Difference-in-differences for a population of NVQ2 Men with an expected learning spell duration between 6 months and 1 year</t>
  </si>
  <si>
    <t>Table 57: Coarsened Exact Matching and Difference-in-differences for a population of NVQ2 Women with an expected duration between 6 months and 1 year</t>
  </si>
  <si>
    <t>Table 58: Coarsened Exact Matching and Difference-in-differences for a population of NVQ2 Men with an expected duration of over 1 year</t>
  </si>
  <si>
    <t>Table 59: Coarsened Exact Matching and Difference-in-differences for a population of NVQ2 Women with an expected duration of over 1 year</t>
  </si>
  <si>
    <t>Table 60: Coarsened Exact Matching and Difference-in-differences for a population of NVQ3 Men with an expected duration of less than 1 year</t>
  </si>
  <si>
    <t>Table 61: Coarsened Exact Matching and Difference-in-differences for a population of NVQ3 Women with an expected duration of less than 1 year</t>
  </si>
  <si>
    <t>Table 62: Coarsened Exact Matching and Difference-in-differences for a population of NVQ3 Men with an expected duration of over 1 year</t>
  </si>
  <si>
    <t>Table 63: Coarsened Exact Matching and Difference-in-differences for a population of NVQ3 Women with an expected duration of over 1 year</t>
  </si>
  <si>
    <t>Table 64: OLS and Coarsened Exact Matching estimates of Employment probabilities, comparing achievers and non-achievers</t>
  </si>
  <si>
    <t>Table 65: Coarsened Exact Matching and Difference-in-differences for two sectors</t>
  </si>
  <si>
    <t>Percentage Log Daily Earnings Premium in Tax Year after Spell End</t>
  </si>
  <si>
    <t>Achievement</t>
  </si>
  <si>
    <t>4th Year</t>
  </si>
  <si>
    <t>5th Year</t>
  </si>
  <si>
    <t>3-5 year average</t>
  </si>
  <si>
    <t>0.021***</t>
  </si>
  <si>
    <t>0.020***</t>
  </si>
  <si>
    <t>0.016***</t>
  </si>
  <si>
    <t>0.004*</t>
  </si>
  <si>
    <t>0.007**</t>
  </si>
  <si>
    <t>0.013***</t>
  </si>
  <si>
    <t>0.143***</t>
  </si>
  <si>
    <t>0.118***</t>
  </si>
  <si>
    <t>0.114***</t>
  </si>
  <si>
    <t>0.107***</t>
  </si>
  <si>
    <t>-0.005*</t>
  </si>
  <si>
    <t>0.038***</t>
  </si>
  <si>
    <t>0.057***</t>
  </si>
  <si>
    <t>0.063***</t>
  </si>
  <si>
    <t>0.052***</t>
  </si>
  <si>
    <t>0.086***</t>
  </si>
  <si>
    <t>0.089***</t>
  </si>
  <si>
    <t>0.088***</t>
  </si>
  <si>
    <t>0.077***</t>
  </si>
  <si>
    <t>0.019</t>
  </si>
  <si>
    <t>(0.002)</t>
  </si>
  <si>
    <t>0.013</t>
  </si>
  <si>
    <t>0.113</t>
  </si>
  <si>
    <t>0.005</t>
  </si>
  <si>
    <t>0.033</t>
  </si>
  <si>
    <t>(0.003)</t>
  </si>
  <si>
    <t>0.085</t>
  </si>
  <si>
    <t>0.084</t>
  </si>
  <si>
    <t>(0.004)</t>
  </si>
  <si>
    <t>0.0007*</t>
  </si>
  <si>
    <t>0.003***</t>
  </si>
  <si>
    <t>0.002***</t>
  </si>
  <si>
    <t>(0.0003)</t>
  </si>
  <si>
    <t>(0.0004)</t>
  </si>
  <si>
    <t>(0.0005)</t>
  </si>
  <si>
    <t>0.006***</t>
  </si>
  <si>
    <t>0.009***</t>
  </si>
  <si>
    <t>0.010***</t>
  </si>
  <si>
    <t>(0.001)</t>
  </si>
  <si>
    <t>0.023***</t>
  </si>
  <si>
    <t>0.018***</t>
  </si>
  <si>
    <t>0.015***</t>
  </si>
  <si>
    <t>0.017***</t>
  </si>
  <si>
    <t>0.014***</t>
  </si>
  <si>
    <t>0.011***</t>
  </si>
  <si>
    <t>0.048***</t>
  </si>
  <si>
    <t>0.043***</t>
  </si>
  <si>
    <t>0.033***</t>
  </si>
  <si>
    <t>0.012***</t>
  </si>
  <si>
    <t>0.0003</t>
  </si>
  <si>
    <t>-0.003***</t>
  </si>
  <si>
    <t>-0.002***</t>
  </si>
  <si>
    <t>0.005***</t>
  </si>
  <si>
    <t>-0.005***</t>
  </si>
  <si>
    <t>-0.006***</t>
  </si>
  <si>
    <t>-0.025***</t>
  </si>
  <si>
    <t>-0.027***</t>
  </si>
  <si>
    <t>-0.022***</t>
  </si>
  <si>
    <t>-0.020***</t>
  </si>
  <si>
    <t>(0.0006)</t>
  </si>
  <si>
    <t>(0.0008)</t>
  </si>
  <si>
    <t>-0.010***</t>
  </si>
  <si>
    <t>-0.008***</t>
  </si>
  <si>
    <t>-0.026***</t>
  </si>
  <si>
    <t>-0.032***</t>
  </si>
  <si>
    <t>-0.021***</t>
  </si>
  <si>
    <t>-0.016***</t>
  </si>
  <si>
    <t>(0.0007)</t>
  </si>
  <si>
    <t>-0.009***</t>
  </si>
  <si>
    <t>(0.0009)</t>
  </si>
  <si>
    <t>3mths</t>
  </si>
  <si>
    <t>-0.0002</t>
  </si>
  <si>
    <t>0.0008</t>
  </si>
  <si>
    <t>-0.005</t>
  </si>
  <si>
    <t>0.002</t>
  </si>
  <si>
    <t>-0.001</t>
  </si>
  <si>
    <t>-0.004</t>
  </si>
  <si>
    <t>-0.006*</t>
  </si>
  <si>
    <t>0.003</t>
  </si>
  <si>
    <t>0.010**</t>
  </si>
  <si>
    <t>0.120***</t>
  </si>
  <si>
    <t>0.097***</t>
  </si>
  <si>
    <t>0.087***</t>
  </si>
  <si>
    <t>0.094</t>
  </si>
  <si>
    <t>(0.005)</t>
  </si>
  <si>
    <t>-0.033***</t>
  </si>
  <si>
    <t>-0.015***</t>
  </si>
  <si>
    <t>0.025***</t>
  </si>
  <si>
    <t>(0.04)</t>
  </si>
  <si>
    <t>0.045***</t>
  </si>
  <si>
    <t>0.040***</t>
  </si>
  <si>
    <t>0.090***</t>
  </si>
  <si>
    <t>0.122***</t>
  </si>
  <si>
    <t>0.084***</t>
  </si>
  <si>
    <t>0.079***</t>
  </si>
  <si>
    <t>0.075***</t>
  </si>
  <si>
    <t>0.072</t>
  </si>
  <si>
    <t>(0.006)</t>
  </si>
  <si>
    <t>0.046***</t>
  </si>
  <si>
    <t>0.046</t>
  </si>
  <si>
    <t>0.022***</t>
  </si>
  <si>
    <t>0.028***</t>
  </si>
  <si>
    <t>0.030***</t>
  </si>
  <si>
    <t>0.032</t>
  </si>
  <si>
    <t>0.161***</t>
  </si>
  <si>
    <t>0.135***</t>
  </si>
  <si>
    <t>0.129***</t>
  </si>
  <si>
    <t>0.125***</t>
  </si>
  <si>
    <t>0.130</t>
  </si>
  <si>
    <t>0.026***</t>
  </si>
  <si>
    <t>0.050***</t>
  </si>
  <si>
    <t>0.068***</t>
  </si>
  <si>
    <t>0.080***</t>
  </si>
  <si>
    <t>0.113***</t>
  </si>
  <si>
    <t>0.087</t>
  </si>
  <si>
    <t>0.092***</t>
  </si>
  <si>
    <t>0.098***</t>
  </si>
  <si>
    <t>0.100***</t>
  </si>
  <si>
    <t>0.095***</t>
  </si>
  <si>
    <t>0.098</t>
  </si>
  <si>
    <t>(0.007)</t>
  </si>
  <si>
    <t>0.001**</t>
  </si>
  <si>
    <t>0.004***</t>
  </si>
  <si>
    <t>0.007***</t>
  </si>
  <si>
    <t>0.027***</t>
  </si>
  <si>
    <t>0.041***</t>
  </si>
  <si>
    <t>0.049***</t>
  </si>
  <si>
    <t>0.002**</t>
  </si>
  <si>
    <t>0.001</t>
  </si>
  <si>
    <t>0.0002</t>
  </si>
  <si>
    <t>0.008***</t>
  </si>
  <si>
    <t>0.002*</t>
  </si>
  <si>
    <t>0.042***</t>
  </si>
  <si>
    <t>0.035***</t>
  </si>
  <si>
    <t>0.036***</t>
  </si>
  <si>
    <t>0.053***</t>
  </si>
  <si>
    <t>0.047***</t>
  </si>
  <si>
    <t>0.056***</t>
  </si>
  <si>
    <t>0.052</t>
  </si>
  <si>
    <t>0.064***</t>
  </si>
  <si>
    <t>0.126***</t>
  </si>
  <si>
    <t>0.104</t>
  </si>
  <si>
    <t>-0.035***</t>
  </si>
  <si>
    <t>0.010</t>
  </si>
  <si>
    <t>0.071***</t>
  </si>
  <si>
    <t>0.099***</t>
  </si>
  <si>
    <t>0.060</t>
  </si>
  <si>
    <t>0.083***</t>
  </si>
  <si>
    <t>0.102</t>
  </si>
  <si>
    <t>0.124***</t>
  </si>
  <si>
    <t>0.106***</t>
  </si>
  <si>
    <t>0.114</t>
  </si>
  <si>
    <t>(0.008)</t>
  </si>
  <si>
    <t>(0.009)</t>
  </si>
  <si>
    <t>0.005*</t>
  </si>
  <si>
    <t>0.008</t>
  </si>
  <si>
    <t>0.085***</t>
  </si>
  <si>
    <t>0.076***</t>
  </si>
  <si>
    <t>0.081</t>
  </si>
  <si>
    <t>0.032***</t>
  </si>
  <si>
    <t>0.029</t>
  </si>
  <si>
    <t>0.102***</t>
  </si>
  <si>
    <t>0.096</t>
  </si>
  <si>
    <t>0.066***</t>
  </si>
  <si>
    <t>0.060***</t>
  </si>
  <si>
    <t>0.066</t>
  </si>
  <si>
    <t>0.003**</t>
  </si>
  <si>
    <t>0.005**</t>
  </si>
  <si>
    <t>0.006*</t>
  </si>
  <si>
    <t>0.008**</t>
  </si>
  <si>
    <t>-0.0003</t>
  </si>
  <si>
    <t>0.019***</t>
  </si>
  <si>
    <t>-0.003**</t>
  </si>
  <si>
    <t>-0.002*</t>
  </si>
  <si>
    <t>0.0001</t>
  </si>
  <si>
    <t>-0.004***</t>
  </si>
  <si>
    <t>-0.007***</t>
  </si>
  <si>
    <t>-0.041***</t>
  </si>
  <si>
    <t>-0.023***</t>
  </si>
  <si>
    <t>-0.017***</t>
  </si>
  <si>
    <t>-0.013***</t>
  </si>
  <si>
    <t>-0.011***</t>
  </si>
  <si>
    <t>-0.039***</t>
  </si>
  <si>
    <t>-0.037***</t>
  </si>
  <si>
    <t>-0.018***</t>
  </si>
  <si>
    <t>-0.005**</t>
  </si>
  <si>
    <t>-0.0008**</t>
  </si>
  <si>
    <t>-0.001**</t>
  </si>
  <si>
    <t>-0.014***</t>
  </si>
  <si>
    <t>-0.012***</t>
  </si>
  <si>
    <t>-0.009</t>
  </si>
  <si>
    <t>0.027</t>
  </si>
  <si>
    <t>0.035*</t>
  </si>
  <si>
    <t>(0.013)</t>
  </si>
  <si>
    <t>(0.014)</t>
  </si>
  <si>
    <t>(0.15)</t>
  </si>
  <si>
    <t>0.154***</t>
  </si>
  <si>
    <t>0.112***</t>
  </si>
  <si>
    <t>0.116</t>
  </si>
  <si>
    <t>(0.018)</t>
  </si>
  <si>
    <t>(0.024)</t>
  </si>
  <si>
    <t>(0.025)</t>
  </si>
  <si>
    <t>-0.097***</t>
  </si>
  <si>
    <t>-0.046***</t>
  </si>
  <si>
    <t>0.119***</t>
  </si>
  <si>
    <t>0.045</t>
  </si>
  <si>
    <t>(0.061)</t>
  </si>
  <si>
    <t>-0.296***</t>
  </si>
  <si>
    <t>-0.147***</t>
  </si>
  <si>
    <t>0.023*</t>
  </si>
  <si>
    <t> (0.009)</t>
  </si>
  <si>
    <t> (0.010)</t>
  </si>
  <si>
    <t>0.015</t>
  </si>
  <si>
    <t>0.006**</t>
  </si>
  <si>
    <t>0.109***</t>
  </si>
  <si>
    <t>0.103</t>
  </si>
  <si>
    <t>0.091***</t>
  </si>
  <si>
    <t>0.058</t>
  </si>
  <si>
    <t>0.082</t>
  </si>
  <si>
    <t>0.058***</t>
  </si>
  <si>
    <t>0.062***</t>
  </si>
  <si>
    <t>0.074</t>
  </si>
  <si>
    <t>(0.010)</t>
  </si>
  <si>
    <t>(0.011)</t>
  </si>
  <si>
    <t>(0.012)</t>
  </si>
  <si>
    <t>0.030</t>
  </si>
  <si>
    <t>0.056*</t>
  </si>
  <si>
    <t>0.042</t>
  </si>
  <si>
    <t>0.037</t>
  </si>
  <si>
    <t>(0.017)</t>
  </si>
  <si>
    <t>(0.022)</t>
  </si>
  <si>
    <t>(0.030)</t>
  </si>
  <si>
    <t>(0.033)</t>
  </si>
  <si>
    <t>0.130***</t>
  </si>
  <si>
    <t>0.103***</t>
  </si>
  <si>
    <t>0.094***</t>
  </si>
  <si>
    <t>0.090</t>
  </si>
  <si>
    <t>0.093***</t>
  </si>
  <si>
    <t>0.082***</t>
  </si>
  <si>
    <t>0.008*</t>
  </si>
  <si>
    <t>0.011**</t>
  </si>
  <si>
    <t>-0.012**</t>
  </si>
  <si>
    <t>-0.021**</t>
  </si>
  <si>
    <t>0.037***</t>
  </si>
  <si>
    <t>0.024***</t>
  </si>
  <si>
    <t>0.031***</t>
  </si>
  <si>
    <t>0.011</t>
  </si>
  <si>
    <t>0.007*</t>
  </si>
  <si>
    <t>0.004</t>
  </si>
  <si>
    <t>0.006</t>
  </si>
  <si>
    <t>Percentage Point Employment probability Premium in Time Period after Spell End</t>
  </si>
  <si>
    <t>Percentage Point Probability of Achievers V Non-achievers being on Active Benefits</t>
  </si>
  <si>
    <t>Full Level 2 apprent.</t>
  </si>
  <si>
    <t>Full Level 3 apprent.</t>
  </si>
  <si>
    <t>0.145***</t>
  </si>
  <si>
    <t>0.104***</t>
  </si>
  <si>
    <t>0.111</t>
  </si>
  <si>
    <t>0.171***</t>
  </si>
  <si>
    <t>0.162***</t>
  </si>
  <si>
    <t>0.147***</t>
  </si>
  <si>
    <t>0.159***</t>
  </si>
  <si>
    <t>0.156</t>
  </si>
  <si>
    <t>Return to employment probability in time period after spell end</t>
  </si>
  <si>
    <t>Full Level 2 apprentice</t>
  </si>
  <si>
    <t>Full Level 3 apprentice</t>
  </si>
  <si>
    <t>-0.031***</t>
  </si>
  <si>
    <t>-0.019***</t>
  </si>
  <si>
    <t>FL2 Achievers</t>
  </si>
  <si>
    <t>FL2 or FL3 Achievers</t>
  </si>
  <si>
    <t>FL3 Achievers</t>
  </si>
  <si>
    <t>-0.002</t>
  </si>
  <si>
    <t>0.012</t>
  </si>
  <si>
    <t>0.024</t>
  </si>
  <si>
    <t>Only Literacy Key Skills</t>
  </si>
  <si>
    <t>Only Numeracy Key Skills</t>
  </si>
  <si>
    <t>Literacy and Numeracy Key Skills</t>
  </si>
  <si>
    <t>Only Literacy Certificate</t>
  </si>
  <si>
    <t>Only Numeracy Certificate</t>
  </si>
  <si>
    <t>Literacy and Numeracy Certificate</t>
  </si>
  <si>
    <t>0.029***</t>
  </si>
  <si>
    <t>0.027**</t>
  </si>
  <si>
    <t>0.039***</t>
  </si>
  <si>
    <t>0.035</t>
  </si>
  <si>
    <t>0.018</t>
  </si>
  <si>
    <t>0.016</t>
  </si>
  <si>
    <t>0.017</t>
  </si>
  <si>
    <t>(0.016)</t>
  </si>
  <si>
    <t>(0.019)</t>
  </si>
  <si>
    <t>(0.015)</t>
  </si>
  <si>
    <t>0.021</t>
  </si>
  <si>
    <t>0.039</t>
  </si>
  <si>
    <t>0.020</t>
  </si>
  <si>
    <t>0.030*</t>
  </si>
  <si>
    <t>0.068*</t>
  </si>
  <si>
    <t>0.094*</t>
  </si>
  <si>
    <t>(0.037)</t>
  </si>
  <si>
    <t>(0.048)</t>
  </si>
  <si>
    <t>0.023</t>
  </si>
  <si>
    <t>(0.032)</t>
  </si>
  <si>
    <t>(0.047)</t>
  </si>
  <si>
    <t>(0.070)</t>
  </si>
  <si>
    <t>-0.010*</t>
  </si>
  <si>
    <t>0.012*</t>
  </si>
  <si>
    <t>0.020**</t>
  </si>
  <si>
    <t>0.014*</t>
  </si>
  <si>
    <t>-0.006</t>
  </si>
  <si>
    <t>0.009</t>
  </si>
  <si>
    <t>0.044***</t>
  </si>
  <si>
    <t>-0.011</t>
  </si>
  <si>
    <t>-0.007</t>
  </si>
  <si>
    <t>0.022</t>
  </si>
  <si>
    <t>(0.028)</t>
  </si>
  <si>
    <t>-0.049***</t>
  </si>
  <si>
    <t>0.007</t>
  </si>
  <si>
    <t>0.055**</t>
  </si>
  <si>
    <t>0.073**</t>
  </si>
  <si>
    <t>(0.021)</t>
  </si>
  <si>
    <t>(0.027)</t>
  </si>
  <si>
    <t>-0.051*</t>
  </si>
  <si>
    <t>(0.043)</t>
  </si>
  <si>
    <t>(0.057)</t>
  </si>
  <si>
    <t>Log Daily Earnings in Tax Year after Spell End</t>
  </si>
  <si>
    <t>Adult social care</t>
  </si>
  <si>
    <t>Child development and wellbeing</t>
  </si>
  <si>
    <t>Hair and beauty</t>
  </si>
  <si>
    <t>0.185***</t>
  </si>
  <si>
    <t>0.132***</t>
  </si>
  <si>
    <t>0.117***</t>
  </si>
  <si>
    <t>0.101***</t>
  </si>
  <si>
    <t>0.142***</t>
  </si>
  <si>
    <t>0.173***</t>
  </si>
  <si>
    <t>0.139</t>
  </si>
  <si>
    <t>0.059***</t>
  </si>
  <si>
    <t>0.069***</t>
  </si>
  <si>
    <t>0.058**</t>
  </si>
  <si>
    <t>0.062</t>
  </si>
  <si>
    <t>0.115***</t>
  </si>
  <si>
    <t>0.107</t>
  </si>
  <si>
    <t>0.096***</t>
  </si>
  <si>
    <t>0.077</t>
  </si>
  <si>
    <t>0.068**</t>
  </si>
  <si>
    <t>0.070</t>
  </si>
  <si>
    <t>(0.023)</t>
  </si>
  <si>
    <t>Engeneering and manufacturing</t>
  </si>
  <si>
    <t>0.212***</t>
  </si>
  <si>
    <t>0.178***</t>
  </si>
  <si>
    <t>0.160***</t>
  </si>
  <si>
    <t>0.131***</t>
  </si>
  <si>
    <t>0.224***</t>
  </si>
  <si>
    <t>0.165***</t>
  </si>
  <si>
    <t>0.155***</t>
  </si>
  <si>
    <t>0.121***</t>
  </si>
  <si>
    <t>0.147</t>
  </si>
  <si>
    <t>(0.020)</t>
  </si>
  <si>
    <t>0.194***</t>
  </si>
  <si>
    <t>0.127***</t>
  </si>
  <si>
    <t>0.117</t>
  </si>
  <si>
    <t>0.229***</t>
  </si>
  <si>
    <t>0.196***</t>
  </si>
  <si>
    <t>0.148***</t>
  </si>
  <si>
    <t>0.136***</t>
  </si>
  <si>
    <t>0.160</t>
  </si>
  <si>
    <t>0.150***</t>
  </si>
  <si>
    <t>0.166***</t>
  </si>
  <si>
    <t>0.163***</t>
  </si>
  <si>
    <t>0.169***</t>
  </si>
  <si>
    <t>0.163</t>
  </si>
  <si>
    <t>0.239***</t>
  </si>
  <si>
    <t>0.203***</t>
  </si>
  <si>
    <t>0.172***</t>
  </si>
  <si>
    <t>0.202***</t>
  </si>
  <si>
    <t>0.192</t>
  </si>
  <si>
    <t>Information &amp; Communication Technology</t>
  </si>
  <si>
    <t>Customer service</t>
  </si>
  <si>
    <t>Hospitality and Catering</t>
  </si>
  <si>
    <t>0.116***</t>
  </si>
  <si>
    <t>0.122</t>
  </si>
  <si>
    <t>-0.037**</t>
  </si>
  <si>
    <t>-0.013</t>
  </si>
  <si>
    <t>0.110***</t>
  </si>
  <si>
    <t>0.093</t>
  </si>
  <si>
    <t>0.081***</t>
  </si>
  <si>
    <t>0.083</t>
  </si>
  <si>
    <t>0.108***</t>
  </si>
  <si>
    <t>0.109</t>
  </si>
  <si>
    <t>0.061***</t>
  </si>
  <si>
    <t>0.078***</t>
  </si>
  <si>
    <t>0.069</t>
  </si>
  <si>
    <t>0.061**</t>
  </si>
  <si>
    <t>0.075</t>
  </si>
  <si>
    <t>-0.015</t>
  </si>
  <si>
    <t>0.199***</t>
  </si>
  <si>
    <t>0.034***</t>
  </si>
  <si>
    <t>0.073***</t>
  </si>
  <si>
    <t>0.021**</t>
  </si>
  <si>
    <t>0.020*</t>
  </si>
  <si>
    <t>-0.014*</t>
  </si>
  <si>
    <t>-0.016*</t>
  </si>
  <si>
    <t>-0.003</t>
  </si>
  <si>
    <t>-0.011**</t>
  </si>
  <si>
    <t>-0.029***</t>
  </si>
  <si>
    <t>-0.007**</t>
  </si>
  <si>
    <t>-0.008**</t>
  </si>
  <si>
    <t>-0.008</t>
  </si>
  <si>
    <t>-0.017*</t>
  </si>
  <si>
    <t>0.055***</t>
  </si>
  <si>
    <t>(1)</t>
  </si>
  <si>
    <t>(3)</t>
  </si>
  <si>
    <t>(4)</t>
  </si>
  <si>
    <t>(5)</t>
  </si>
  <si>
    <t>(6)</t>
  </si>
  <si>
    <t>(7)</t>
  </si>
  <si>
    <t>(9)</t>
  </si>
  <si>
    <t>(10)</t>
  </si>
  <si>
    <t>OLS (basic)</t>
  </si>
  <si>
    <t>OLS (fully specified)</t>
  </si>
  <si>
    <t>DiD (PT)</t>
  </si>
  <si>
    <t>DiD (PGR)</t>
  </si>
  <si>
    <t>CEM (no earnings)</t>
  </si>
  <si>
    <t>CEM-DiD PT (no earnings)</t>
  </si>
  <si>
    <t>CEM-DiD PGR (no earnings)</t>
  </si>
  <si>
    <t>CEM (earnings)</t>
  </si>
  <si>
    <t>CEM-DiD PT (earnings)</t>
  </si>
  <si>
    <t>CEM-DiD PGR (earnings)</t>
  </si>
  <si>
    <t>NVQ2 Men</t>
  </si>
  <si>
    <t>N</t>
  </si>
  <si>
    <t>r2_a</t>
  </si>
  <si>
    <t>NVQ2 Women</t>
  </si>
  <si>
    <t>NVQ3 Men</t>
  </si>
  <si>
    <t>NVQ3 Women</t>
  </si>
  <si>
    <t>NVQ1 NA</t>
  </si>
  <si>
    <t>NVQ1 A</t>
  </si>
  <si>
    <t>NVQ2 NA</t>
  </si>
  <si>
    <t>NVQ2 A</t>
  </si>
  <si>
    <t>NVQ3 NA</t>
  </si>
  <si>
    <t>NVQ3 A</t>
  </si>
  <si>
    <t>NVQ4+ NA</t>
  </si>
  <si>
    <t>NVQ4+ A</t>
  </si>
  <si>
    <t>Basic:  +12.28%</t>
  </si>
  <si>
    <t>All contr   +9.01%</t>
  </si>
  <si>
    <t>Basic:   +15.63%</t>
  </si>
  <si>
    <t>Basic:    +3.35%</t>
  </si>
  <si>
    <t>All contr    +11.13%</t>
  </si>
  <si>
    <t>All contr    +2.51%</t>
  </si>
  <si>
    <t>Basic:   +28.08%</t>
  </si>
  <si>
    <t>Basic:   +24.73%</t>
  </si>
  <si>
    <t>All contr    +18.09%</t>
  </si>
  <si>
    <t>All contr    +15.97%</t>
  </si>
  <si>
    <t>Basic:    +15.77%</t>
  </si>
  <si>
    <t>Basic:   -8.96%</t>
  </si>
  <si>
    <t>All contr   +17.23%</t>
  </si>
  <si>
    <t>All contr    +2.40%</t>
  </si>
  <si>
    <t>Basic:   +4.42%</t>
  </si>
  <si>
    <t>Basic:   +13.38%</t>
  </si>
  <si>
    <t>All contr    +18.79%</t>
  </si>
  <si>
    <t>All contr    +14.65%</t>
  </si>
  <si>
    <t>Basic:   +40.75%</t>
  </si>
  <si>
    <t>Basic:   +27.37%</t>
  </si>
  <si>
    <t>All contr   +27.69%</t>
  </si>
  <si>
    <t>All contr    +17.23%</t>
  </si>
  <si>
    <t>Basic:   +34.40%</t>
  </si>
  <si>
    <t>Basic:   +7.04%</t>
  </si>
  <si>
    <t>All contr    +29.19%</t>
  </si>
  <si>
    <t>All contr    +9.27%</t>
  </si>
  <si>
    <t>NVQ2 Men (all contr)</t>
  </si>
  <si>
    <t>NVQ2 Men (&gt;6 months contr)</t>
  </si>
  <si>
    <t>NVQ2 Men (&lt;6 months contr)</t>
  </si>
  <si>
    <t>NVQ2 Men (&lt;1 month contr)</t>
  </si>
  <si>
    <t>empl. prob.</t>
  </si>
  <si>
    <t>Year 5</t>
  </si>
  <si>
    <t>Year 3</t>
  </si>
  <si>
    <t>Year 1</t>
  </si>
  <si>
    <t>NVQ2 Women (&lt;1 month contr)</t>
  </si>
  <si>
    <t>N/A</t>
  </si>
  <si>
    <t>NVQ2 Women (&lt;6 months contr)</t>
  </si>
  <si>
    <t>NVQ2 Women (&gt;6 months contr)</t>
  </si>
  <si>
    <t>NVQ2 Women (all contr)</t>
  </si>
  <si>
    <t>CEM</t>
  </si>
  <si>
    <t>Construction Men (NVQ2)</t>
  </si>
  <si>
    <t>Construction Men (NVQ3)</t>
  </si>
  <si>
    <t>Child Dev. Women (NVQ2)</t>
  </si>
  <si>
    <t>Child Dev. Women (NVQ3)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</si>
</sst>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top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vertical="top" wrapText="1"/>
    </xf>
    <xf numFmtId="0" fontId="0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/>
    <xf numFmtId="0" fontId="0" fillId="0" borderId="13" xfId="0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17" xfId="0" applyBorder="1" applyAlignment="1">
      <alignment horizontal="left" vertical="center"/>
    </xf>
    <xf numFmtId="0" fontId="1" fillId="0" borderId="10" xfId="0" applyFont="1" applyBorder="1"/>
    <xf numFmtId="0" fontId="1" fillId="0" borderId="18" xfId="0" applyFont="1" applyBorder="1"/>
    <xf numFmtId="0" fontId="0" fillId="0" borderId="11" xfId="0" applyBorder="1"/>
    <xf numFmtId="0" fontId="4" fillId="5" borderId="9" xfId="0" applyFont="1" applyFill="1" applyBorder="1" applyAlignment="1">
      <alignment horizontal="center"/>
    </xf>
    <xf numFmtId="0" fontId="5" fillId="5" borderId="9" xfId="0" applyFont="1" applyFill="1" applyBorder="1"/>
    <xf numFmtId="0" fontId="4" fillId="5" borderId="0" xfId="0" applyFont="1" applyFill="1" applyAlignment="1">
      <alignment horizontal="center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center"/>
    </xf>
    <xf numFmtId="0" fontId="5" fillId="5" borderId="11" xfId="0" applyFont="1" applyFill="1" applyBorder="1"/>
    <xf numFmtId="0" fontId="4" fillId="5" borderId="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wrapText="1"/>
    </xf>
    <xf numFmtId="0" fontId="5" fillId="5" borderId="9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5" borderId="0" xfId="0" applyFill="1"/>
    <xf numFmtId="0" fontId="5" fillId="5" borderId="9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164" fontId="5" fillId="5" borderId="9" xfId="0" applyNumberFormat="1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D15" sqref="D15"/>
    </sheetView>
  </sheetViews>
  <sheetFormatPr defaultRowHeight="14.5" x14ac:dyDescent="0.35"/>
  <cols>
    <col min="1" max="1" width="13.90625" customWidth="1"/>
    <col min="5" max="5" width="9.81640625" customWidth="1"/>
    <col min="7" max="7" width="10.1796875" customWidth="1"/>
  </cols>
  <sheetData>
    <row r="1" spans="1:8" s="4" customFormat="1" x14ac:dyDescent="0.35">
      <c r="A1" s="4" t="s">
        <v>10</v>
      </c>
    </row>
    <row r="2" spans="1:8" s="4" customFormat="1" ht="15" thickBot="1" x14ac:dyDescent="0.4"/>
    <row r="3" spans="1:8" s="21" customFormat="1" ht="15" thickBot="1" x14ac:dyDescent="0.4">
      <c r="A3" s="68" t="s">
        <v>11</v>
      </c>
      <c r="B3" s="70" t="s">
        <v>12</v>
      </c>
      <c r="C3" s="71"/>
      <c r="D3" s="71"/>
      <c r="E3" s="71"/>
      <c r="F3" s="71"/>
      <c r="G3" s="71"/>
      <c r="H3" s="72"/>
    </row>
    <row r="4" spans="1:8" s="21" customFormat="1" ht="15" thickBot="1" x14ac:dyDescent="0.4">
      <c r="A4" s="69"/>
      <c r="B4" s="7" t="s">
        <v>13</v>
      </c>
      <c r="C4" s="7" t="s">
        <v>14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</row>
    <row r="5" spans="1:8" s="21" customFormat="1" ht="15" thickBot="1" x14ac:dyDescent="0.4">
      <c r="A5" s="8" t="s">
        <v>0</v>
      </c>
      <c r="B5" s="9"/>
      <c r="C5" s="10"/>
      <c r="D5" s="11"/>
      <c r="E5" s="11"/>
      <c r="F5" s="12"/>
      <c r="G5" s="11"/>
      <c r="H5" s="11"/>
    </row>
    <row r="6" spans="1:8" s="21" customFormat="1" ht="15" thickBot="1" x14ac:dyDescent="0.4">
      <c r="A6" s="13" t="s">
        <v>1</v>
      </c>
      <c r="B6" s="14"/>
      <c r="C6" s="15"/>
      <c r="D6" s="10"/>
      <c r="E6" s="16"/>
      <c r="F6" s="11"/>
      <c r="G6" s="11"/>
      <c r="H6" s="11"/>
    </row>
    <row r="7" spans="1:8" s="21" customFormat="1" ht="15" thickBot="1" x14ac:dyDescent="0.4">
      <c r="A7" s="13" t="s">
        <v>2</v>
      </c>
      <c r="B7" s="14"/>
      <c r="C7" s="17" t="s">
        <v>15</v>
      </c>
      <c r="D7" s="15"/>
      <c r="E7" s="10"/>
      <c r="F7" s="11"/>
      <c r="G7" s="7" t="s">
        <v>16</v>
      </c>
      <c r="H7" s="11"/>
    </row>
    <row r="8" spans="1:8" s="21" customFormat="1" ht="15" thickBot="1" x14ac:dyDescent="0.4">
      <c r="A8" s="13" t="s">
        <v>3</v>
      </c>
      <c r="B8" s="14"/>
      <c r="C8" s="18"/>
      <c r="D8" s="15"/>
      <c r="E8" s="15"/>
      <c r="F8" s="19"/>
      <c r="G8" s="11"/>
      <c r="H8" s="11"/>
    </row>
    <row r="9" spans="1:8" s="21" customFormat="1" ht="15" thickBot="1" x14ac:dyDescent="0.4">
      <c r="A9" s="13" t="s">
        <v>4</v>
      </c>
      <c r="B9" s="22"/>
      <c r="C9" s="18"/>
      <c r="D9" s="15"/>
      <c r="E9" s="15"/>
      <c r="F9" s="15"/>
      <c r="G9" s="23"/>
      <c r="H9" s="11"/>
    </row>
    <row r="10" spans="1:8" s="21" customFormat="1" ht="15" thickBot="1" x14ac:dyDescent="0.4">
      <c r="A10" s="13" t="s">
        <v>5</v>
      </c>
      <c r="B10" s="20"/>
      <c r="C10" s="15"/>
      <c r="D10" s="15"/>
      <c r="E10" s="15"/>
      <c r="F10" s="15"/>
      <c r="G10" s="15"/>
      <c r="H10" s="19"/>
    </row>
  </sheetData>
  <mergeCells count="2">
    <mergeCell ref="A3:A4"/>
    <mergeCell ref="B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D15" sqref="D15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160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s="35" t="s">
        <v>27</v>
      </c>
      <c r="C4" s="35" t="s">
        <v>28</v>
      </c>
      <c r="D4" s="35" t="s">
        <v>162</v>
      </c>
      <c r="E4" s="35" t="s">
        <v>163</v>
      </c>
      <c r="F4" s="35" t="s">
        <v>164</v>
      </c>
      <c r="G4" s="1"/>
      <c r="H4" s="1"/>
    </row>
    <row r="5" spans="1:12" x14ac:dyDescent="0.35">
      <c r="A5" s="35" t="s">
        <v>0</v>
      </c>
      <c r="B5" s="35" t="s">
        <v>210</v>
      </c>
      <c r="C5" s="35" t="s">
        <v>263</v>
      </c>
      <c r="D5" s="35" t="s">
        <v>263</v>
      </c>
      <c r="E5" s="35" t="s">
        <v>263</v>
      </c>
      <c r="F5" s="35" t="s">
        <v>264</v>
      </c>
      <c r="G5" s="1"/>
      <c r="H5" s="1"/>
    </row>
    <row r="6" spans="1:12" x14ac:dyDescent="0.35">
      <c r="A6" s="35" t="s">
        <v>7</v>
      </c>
      <c r="B6" s="35" t="s">
        <v>190</v>
      </c>
      <c r="C6" s="35" t="s">
        <v>190</v>
      </c>
      <c r="D6" s="35" t="s">
        <v>190</v>
      </c>
      <c r="E6" s="35" t="s">
        <v>190</v>
      </c>
      <c r="F6" s="35"/>
      <c r="G6" s="1"/>
      <c r="H6" s="1"/>
    </row>
    <row r="7" spans="1:12" x14ac:dyDescent="0.35">
      <c r="A7" s="35" t="s">
        <v>1</v>
      </c>
      <c r="B7" s="35" t="s">
        <v>265</v>
      </c>
      <c r="C7" s="35" t="s">
        <v>266</v>
      </c>
      <c r="D7" s="35" t="s">
        <v>267</v>
      </c>
      <c r="E7" s="35" t="s">
        <v>176</v>
      </c>
      <c r="F7" s="35" t="s">
        <v>268</v>
      </c>
      <c r="G7" s="1"/>
      <c r="H7" s="1"/>
    </row>
    <row r="8" spans="1:12" x14ac:dyDescent="0.35">
      <c r="A8" s="35" t="s">
        <v>7</v>
      </c>
      <c r="B8" s="35" t="s">
        <v>190</v>
      </c>
      <c r="C8" s="35" t="s">
        <v>190</v>
      </c>
      <c r="D8" s="35" t="s">
        <v>190</v>
      </c>
      <c r="E8" s="35" t="s">
        <v>193</v>
      </c>
      <c r="F8" s="35"/>
      <c r="G8" s="1"/>
      <c r="H8" s="1"/>
    </row>
    <row r="9" spans="1:12" x14ac:dyDescent="0.35">
      <c r="A9" s="35" t="s">
        <v>2</v>
      </c>
      <c r="B9" s="35" t="s">
        <v>269</v>
      </c>
      <c r="C9" s="35" t="s">
        <v>270</v>
      </c>
      <c r="D9" s="35" t="s">
        <v>271</v>
      </c>
      <c r="E9" s="35" t="s">
        <v>272</v>
      </c>
      <c r="F9" s="35" t="s">
        <v>273</v>
      </c>
      <c r="G9" s="1"/>
      <c r="H9" s="1"/>
    </row>
    <row r="10" spans="1:12" x14ac:dyDescent="0.35">
      <c r="A10" s="35" t="s">
        <v>7</v>
      </c>
      <c r="B10" s="35" t="s">
        <v>185</v>
      </c>
      <c r="C10" s="35" t="s">
        <v>190</v>
      </c>
      <c r="D10" s="35" t="s">
        <v>193</v>
      </c>
      <c r="E10" s="35" t="s">
        <v>193</v>
      </c>
      <c r="F10" s="35"/>
      <c r="G10" s="1"/>
      <c r="H10" s="1"/>
    </row>
    <row r="11" spans="1:12" x14ac:dyDescent="0.35">
      <c r="A11" s="35" t="s">
        <v>3</v>
      </c>
      <c r="B11" s="35" t="s">
        <v>266</v>
      </c>
      <c r="C11" s="35" t="s">
        <v>274</v>
      </c>
      <c r="D11" s="35" t="s">
        <v>275</v>
      </c>
      <c r="E11" s="35" t="s">
        <v>178</v>
      </c>
      <c r="F11" s="35" t="s">
        <v>264</v>
      </c>
      <c r="G11" s="1"/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193</v>
      </c>
      <c r="C12" s="35" t="s">
        <v>193</v>
      </c>
      <c r="D12" s="35" t="s">
        <v>193</v>
      </c>
      <c r="E12" s="35" t="s">
        <v>193</v>
      </c>
      <c r="F12" s="35"/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7" t="s">
        <v>182</v>
      </c>
      <c r="C13" s="37" t="s">
        <v>276</v>
      </c>
      <c r="D13" s="37" t="s">
        <v>277</v>
      </c>
      <c r="E13" s="37" t="s">
        <v>278</v>
      </c>
      <c r="F13" s="37" t="s">
        <v>279</v>
      </c>
    </row>
    <row r="14" spans="1:12" x14ac:dyDescent="0.35">
      <c r="A14" s="37" t="s">
        <v>7</v>
      </c>
      <c r="B14" s="37" t="s">
        <v>193</v>
      </c>
      <c r="C14" s="37" t="s">
        <v>193</v>
      </c>
      <c r="D14" s="37" t="s">
        <v>249</v>
      </c>
      <c r="E14" s="37" t="s">
        <v>249</v>
      </c>
      <c r="F14" s="37"/>
    </row>
    <row r="15" spans="1:12" x14ac:dyDescent="0.35">
      <c r="A15" s="37" t="s">
        <v>5</v>
      </c>
      <c r="B15" s="37" t="s">
        <v>280</v>
      </c>
      <c r="C15" s="37" t="s">
        <v>281</v>
      </c>
      <c r="D15" s="37" t="s">
        <v>282</v>
      </c>
      <c r="E15" s="37" t="s">
        <v>283</v>
      </c>
      <c r="F15" s="37" t="s">
        <v>284</v>
      </c>
    </row>
    <row r="16" spans="1:12" x14ac:dyDescent="0.35">
      <c r="A16" s="37" t="s">
        <v>7</v>
      </c>
      <c r="B16" s="37" t="s">
        <v>249</v>
      </c>
      <c r="C16" s="37" t="s">
        <v>262</v>
      </c>
      <c r="D16" s="37" t="s">
        <v>262</v>
      </c>
      <c r="E16" s="37" t="s">
        <v>285</v>
      </c>
      <c r="F16" s="37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6:F17 F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10" sqref="C10"/>
    </sheetView>
  </sheetViews>
  <sheetFormatPr defaultColWidth="8.81640625" defaultRowHeight="14.5" x14ac:dyDescent="0.35"/>
  <cols>
    <col min="1" max="1" width="17.6328125" style="1" customWidth="1"/>
    <col min="2" max="8" width="12.1796875" style="1" customWidth="1"/>
    <col min="9" max="16384" width="8.81640625" style="1"/>
  </cols>
  <sheetData>
    <row r="1" spans="1:8" s="3" customFormat="1" x14ac:dyDescent="0.35">
      <c r="A1" s="3" t="s">
        <v>41</v>
      </c>
    </row>
    <row r="3" spans="1:8" x14ac:dyDescent="0.35">
      <c r="A3" s="76" t="s">
        <v>31</v>
      </c>
      <c r="B3" s="75" t="s">
        <v>32</v>
      </c>
      <c r="C3" s="75"/>
      <c r="D3" s="75"/>
      <c r="E3" s="75"/>
      <c r="F3" s="75"/>
      <c r="G3" s="75"/>
      <c r="H3" s="75"/>
    </row>
    <row r="4" spans="1:8" x14ac:dyDescent="0.35">
      <c r="A4" s="77"/>
      <c r="B4" s="26" t="s">
        <v>33</v>
      </c>
      <c r="C4" s="26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</row>
    <row r="5" spans="1:8" x14ac:dyDescent="0.35">
      <c r="A5" s="6" t="s">
        <v>0</v>
      </c>
      <c r="B5" s="5">
        <v>35.6</v>
      </c>
      <c r="C5" s="5">
        <v>36.33</v>
      </c>
      <c r="D5" s="5"/>
      <c r="E5" s="5"/>
      <c r="F5" s="5"/>
      <c r="G5" s="5"/>
      <c r="H5" s="5"/>
    </row>
    <row r="6" spans="1:8" x14ac:dyDescent="0.35">
      <c r="A6" s="6" t="s">
        <v>1</v>
      </c>
      <c r="B6" s="5">
        <v>38.4</v>
      </c>
      <c r="C6" s="5">
        <v>33.58</v>
      </c>
      <c r="D6" s="5">
        <v>36.840000000000003</v>
      </c>
      <c r="E6" s="5"/>
      <c r="F6" s="5"/>
      <c r="G6" s="5"/>
      <c r="H6" s="5"/>
    </row>
    <row r="7" spans="1:8" x14ac:dyDescent="0.35">
      <c r="A7" s="6" t="s">
        <v>2</v>
      </c>
      <c r="B7" s="5">
        <v>27.83</v>
      </c>
      <c r="C7" s="5">
        <v>24.19</v>
      </c>
      <c r="D7" s="5">
        <v>25.69</v>
      </c>
      <c r="E7" s="5">
        <v>30.6</v>
      </c>
      <c r="F7" s="5"/>
      <c r="G7" s="5"/>
      <c r="H7" s="5"/>
    </row>
    <row r="8" spans="1:8" x14ac:dyDescent="0.35">
      <c r="A8" s="6" t="s">
        <v>3</v>
      </c>
      <c r="B8" s="5">
        <v>37.69</v>
      </c>
      <c r="C8" s="5">
        <v>31.82</v>
      </c>
      <c r="D8" s="5">
        <v>33.97</v>
      </c>
      <c r="E8" s="5">
        <v>25.36</v>
      </c>
      <c r="F8" s="5">
        <v>37.869999999999997</v>
      </c>
      <c r="G8" s="5"/>
      <c r="H8" s="5"/>
    </row>
    <row r="9" spans="1:8" x14ac:dyDescent="0.35">
      <c r="A9" s="6" t="s">
        <v>4</v>
      </c>
      <c r="B9" s="5">
        <v>29.49</v>
      </c>
      <c r="C9" s="5">
        <v>26.75</v>
      </c>
      <c r="D9" s="5">
        <v>26.2</v>
      </c>
      <c r="E9" s="5">
        <v>25.85</v>
      </c>
      <c r="F9" s="5">
        <v>24.54</v>
      </c>
      <c r="G9" s="5">
        <v>27.26</v>
      </c>
      <c r="H9" s="5"/>
    </row>
    <row r="10" spans="1:8" x14ac:dyDescent="0.35">
      <c r="A10" s="32" t="s">
        <v>5</v>
      </c>
      <c r="B10" s="26">
        <v>46.04</v>
      </c>
      <c r="C10" s="26">
        <v>41.87</v>
      </c>
      <c r="D10" s="26">
        <v>40.93</v>
      </c>
      <c r="E10" s="26">
        <v>39.229999999999997</v>
      </c>
      <c r="F10" s="26">
        <v>40.159999999999997</v>
      </c>
      <c r="G10" s="26">
        <v>34.950000000000003</v>
      </c>
      <c r="H10" s="26">
        <v>47.74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7" sqref="C7"/>
    </sheetView>
  </sheetViews>
  <sheetFormatPr defaultColWidth="8.81640625" defaultRowHeight="14.5" x14ac:dyDescent="0.35"/>
  <cols>
    <col min="1" max="1" width="17.6328125" style="1" customWidth="1"/>
    <col min="2" max="8" width="12.36328125" style="1" customWidth="1"/>
    <col min="9" max="16384" width="8.81640625" style="1"/>
  </cols>
  <sheetData>
    <row r="1" spans="1:8" s="3" customFormat="1" x14ac:dyDescent="0.35">
      <c r="A1" s="3" t="s">
        <v>42</v>
      </c>
    </row>
    <row r="3" spans="1:8" x14ac:dyDescent="0.35">
      <c r="A3" s="73" t="s">
        <v>31</v>
      </c>
      <c r="B3" s="75" t="s">
        <v>32</v>
      </c>
      <c r="C3" s="75"/>
      <c r="D3" s="75"/>
      <c r="E3" s="75"/>
      <c r="F3" s="75"/>
      <c r="G3" s="75"/>
      <c r="H3" s="75"/>
    </row>
    <row r="4" spans="1:8" x14ac:dyDescent="0.35">
      <c r="A4" s="74"/>
      <c r="B4" s="26" t="s">
        <v>33</v>
      </c>
      <c r="C4" s="26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</row>
    <row r="5" spans="1:8" x14ac:dyDescent="0.35">
      <c r="A5" s="6" t="s">
        <v>0</v>
      </c>
      <c r="B5" s="1">
        <v>46.69</v>
      </c>
      <c r="C5" s="1">
        <v>53.17</v>
      </c>
    </row>
    <row r="6" spans="1:8" x14ac:dyDescent="0.35">
      <c r="A6" s="6" t="s">
        <v>1</v>
      </c>
      <c r="B6" s="1">
        <v>52.53</v>
      </c>
      <c r="C6" s="1">
        <v>42.86</v>
      </c>
      <c r="D6" s="1">
        <v>52.21</v>
      </c>
    </row>
    <row r="7" spans="1:8" x14ac:dyDescent="0.35">
      <c r="A7" s="6" t="s">
        <v>2</v>
      </c>
      <c r="B7" s="1">
        <v>38.85</v>
      </c>
      <c r="C7" s="1">
        <v>30.39</v>
      </c>
      <c r="D7" s="1">
        <v>32.700000000000003</v>
      </c>
      <c r="E7" s="1">
        <v>47.21</v>
      </c>
    </row>
    <row r="8" spans="1:8" x14ac:dyDescent="0.35">
      <c r="A8" s="6" t="s">
        <v>3</v>
      </c>
      <c r="B8" s="1">
        <v>50.42</v>
      </c>
      <c r="C8" s="1">
        <v>39.64</v>
      </c>
      <c r="D8" s="1">
        <v>42.81</v>
      </c>
      <c r="E8" s="1">
        <v>32.82</v>
      </c>
      <c r="F8" s="1">
        <v>54.86</v>
      </c>
    </row>
    <row r="9" spans="1:8" x14ac:dyDescent="0.35">
      <c r="A9" s="6" t="s">
        <v>4</v>
      </c>
      <c r="B9" s="1">
        <v>37.08</v>
      </c>
      <c r="C9" s="1">
        <v>31.01</v>
      </c>
      <c r="D9" s="1">
        <v>29.91</v>
      </c>
      <c r="E9" s="1">
        <v>31.64</v>
      </c>
      <c r="F9" s="1">
        <v>28.03</v>
      </c>
      <c r="G9" s="1">
        <v>37.72</v>
      </c>
    </row>
    <row r="10" spans="1:8" x14ac:dyDescent="0.35">
      <c r="A10" s="32" t="s">
        <v>5</v>
      </c>
      <c r="B10" s="1">
        <v>55</v>
      </c>
      <c r="C10" s="1">
        <v>50.93</v>
      </c>
      <c r="D10" s="1">
        <v>49.44</v>
      </c>
      <c r="E10" s="1">
        <v>46.6</v>
      </c>
      <c r="F10" s="1">
        <v>48.45</v>
      </c>
      <c r="G10" s="1">
        <v>36.01</v>
      </c>
      <c r="H10" s="1">
        <v>59.53</v>
      </c>
    </row>
    <row r="11" spans="1:8" x14ac:dyDescent="0.35">
      <c r="A11" s="27"/>
      <c r="B11" s="27"/>
      <c r="C11" s="27"/>
      <c r="D11" s="27"/>
      <c r="E11" s="27"/>
      <c r="F11" s="27"/>
      <c r="G11" s="27"/>
      <c r="H11" s="27"/>
    </row>
  </sheetData>
  <mergeCells count="2">
    <mergeCell ref="B3:H3"/>
    <mergeCell ref="A3:A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3" sqref="B3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415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t="s">
        <v>235</v>
      </c>
      <c r="C4" s="35" t="s">
        <v>27</v>
      </c>
      <c r="D4" s="35" t="s">
        <v>28</v>
      </c>
      <c r="E4" s="35" t="s">
        <v>162</v>
      </c>
      <c r="F4" s="35" t="s">
        <v>163</v>
      </c>
      <c r="G4" s="35" t="s">
        <v>164</v>
      </c>
      <c r="H4" s="1"/>
    </row>
    <row r="5" spans="1:12" x14ac:dyDescent="0.35">
      <c r="A5" s="35" t="s">
        <v>0</v>
      </c>
      <c r="B5" s="35" t="s">
        <v>286</v>
      </c>
      <c r="C5" s="35" t="s">
        <v>195</v>
      </c>
      <c r="D5" s="35" t="s">
        <v>287</v>
      </c>
      <c r="E5" s="35" t="s">
        <v>287</v>
      </c>
      <c r="F5" s="35" t="s">
        <v>195</v>
      </c>
      <c r="G5" s="1">
        <v>4.0000000000000001E-3</v>
      </c>
      <c r="H5" s="1"/>
    </row>
    <row r="6" spans="1:12" x14ac:dyDescent="0.35">
      <c r="A6" s="35" t="s">
        <v>7</v>
      </c>
      <c r="B6" s="35" t="s">
        <v>198</v>
      </c>
      <c r="C6" s="35" t="s">
        <v>199</v>
      </c>
      <c r="D6" s="35" t="s">
        <v>224</v>
      </c>
      <c r="E6" s="35" t="s">
        <v>224</v>
      </c>
      <c r="F6" s="35" t="s">
        <v>224</v>
      </c>
      <c r="G6" s="1"/>
      <c r="H6" s="1"/>
    </row>
    <row r="7" spans="1:12" x14ac:dyDescent="0.35">
      <c r="A7" s="35" t="s">
        <v>1</v>
      </c>
      <c r="B7" s="35" t="s">
        <v>288</v>
      </c>
      <c r="C7" s="35" t="s">
        <v>201</v>
      </c>
      <c r="D7" s="35" t="s">
        <v>209</v>
      </c>
      <c r="E7" s="35" t="s">
        <v>202</v>
      </c>
      <c r="F7" s="35" t="s">
        <v>202</v>
      </c>
      <c r="G7" s="1">
        <v>0.01</v>
      </c>
      <c r="H7" s="1"/>
    </row>
    <row r="8" spans="1:12" x14ac:dyDescent="0.35">
      <c r="A8" s="35" t="s">
        <v>7</v>
      </c>
      <c r="B8" s="35" t="s">
        <v>203</v>
      </c>
      <c r="C8" s="35" t="s">
        <v>203</v>
      </c>
      <c r="D8" s="35" t="s">
        <v>203</v>
      </c>
      <c r="E8" s="35" t="s">
        <v>203</v>
      </c>
      <c r="F8" s="35" t="s">
        <v>203</v>
      </c>
      <c r="G8" s="1"/>
      <c r="H8" s="1"/>
    </row>
    <row r="9" spans="1:12" x14ac:dyDescent="0.35">
      <c r="A9" s="35" t="s">
        <v>2</v>
      </c>
      <c r="B9" s="35" t="s">
        <v>289</v>
      </c>
      <c r="C9" s="35" t="s">
        <v>252</v>
      </c>
      <c r="D9" s="35" t="s">
        <v>274</v>
      </c>
      <c r="E9" s="35" t="s">
        <v>274</v>
      </c>
      <c r="F9" s="35" t="s">
        <v>252</v>
      </c>
      <c r="G9" s="1">
        <v>2.5999999999999999E-2</v>
      </c>
      <c r="H9" s="1"/>
    </row>
    <row r="10" spans="1:12" x14ac:dyDescent="0.35">
      <c r="A10" s="35" t="s">
        <v>7</v>
      </c>
      <c r="B10" s="35" t="s">
        <v>203</v>
      </c>
      <c r="C10" s="35" t="s">
        <v>203</v>
      </c>
      <c r="D10" s="35" t="s">
        <v>203</v>
      </c>
      <c r="E10" s="35" t="s">
        <v>203</v>
      </c>
      <c r="F10" s="35" t="s">
        <v>203</v>
      </c>
      <c r="G10" s="1"/>
      <c r="H10" s="1"/>
    </row>
    <row r="11" spans="1:12" x14ac:dyDescent="0.35">
      <c r="A11" s="35" t="s">
        <v>3</v>
      </c>
      <c r="B11" s="35" t="s">
        <v>202</v>
      </c>
      <c r="C11" s="35" t="s">
        <v>201</v>
      </c>
      <c r="D11" s="35" t="s">
        <v>213</v>
      </c>
      <c r="E11" s="35" t="s">
        <v>205</v>
      </c>
      <c r="F11" s="35" t="s">
        <v>207</v>
      </c>
      <c r="G11" s="1">
        <v>1.6E-2</v>
      </c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203</v>
      </c>
      <c r="C12" s="35" t="s">
        <v>203</v>
      </c>
      <c r="D12" s="35" t="s">
        <v>203</v>
      </c>
      <c r="E12" s="35" t="s">
        <v>203</v>
      </c>
      <c r="F12" s="35" t="s">
        <v>203</v>
      </c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5" t="s">
        <v>210</v>
      </c>
      <c r="C13" s="35" t="s">
        <v>263</v>
      </c>
      <c r="D13" s="35" t="s">
        <v>290</v>
      </c>
      <c r="E13" s="35" t="s">
        <v>291</v>
      </c>
      <c r="F13" s="35" t="s">
        <v>255</v>
      </c>
      <c r="G13" s="1">
        <v>4.2999999999999997E-2</v>
      </c>
    </row>
    <row r="14" spans="1:12" x14ac:dyDescent="0.35">
      <c r="A14" s="37" t="s">
        <v>7</v>
      </c>
      <c r="B14" s="35" t="s">
        <v>203</v>
      </c>
      <c r="C14" s="35" t="s">
        <v>203</v>
      </c>
      <c r="D14" s="35" t="s">
        <v>203</v>
      </c>
      <c r="E14" s="35" t="s">
        <v>203</v>
      </c>
      <c r="F14" s="35" t="s">
        <v>203</v>
      </c>
      <c r="G14" s="1"/>
    </row>
    <row r="15" spans="1:12" x14ac:dyDescent="0.35">
      <c r="A15" s="37" t="s">
        <v>5</v>
      </c>
      <c r="B15" s="35" t="s">
        <v>209</v>
      </c>
      <c r="C15" s="35" t="s">
        <v>213</v>
      </c>
      <c r="D15" s="35" t="s">
        <v>170</v>
      </c>
      <c r="E15" s="35" t="s">
        <v>209</v>
      </c>
      <c r="F15" s="35" t="s">
        <v>209</v>
      </c>
      <c r="G15" s="1">
        <v>1.2E-2</v>
      </c>
    </row>
    <row r="16" spans="1:12" x14ac:dyDescent="0.35">
      <c r="A16" s="37" t="s">
        <v>7</v>
      </c>
      <c r="B16" s="35" t="s">
        <v>203</v>
      </c>
      <c r="C16" s="35" t="s">
        <v>203</v>
      </c>
      <c r="D16" s="35" t="s">
        <v>185</v>
      </c>
      <c r="E16" s="35" t="s">
        <v>185</v>
      </c>
      <c r="F16" s="35" t="s">
        <v>185</v>
      </c>
      <c r="G16" s="1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6:G1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3" sqref="B3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415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t="s">
        <v>235</v>
      </c>
      <c r="C4" s="35" t="s">
        <v>27</v>
      </c>
      <c r="D4" s="35" t="s">
        <v>28</v>
      </c>
      <c r="E4" s="35" t="s">
        <v>162</v>
      </c>
      <c r="F4" s="35" t="s">
        <v>163</v>
      </c>
      <c r="G4" s="35" t="s">
        <v>164</v>
      </c>
      <c r="H4" s="1"/>
    </row>
    <row r="5" spans="1:12" x14ac:dyDescent="0.35">
      <c r="A5" s="35" t="s">
        <v>0</v>
      </c>
      <c r="B5" s="35" t="s">
        <v>214</v>
      </c>
      <c r="C5" s="35" t="s">
        <v>195</v>
      </c>
      <c r="D5" s="35" t="s">
        <v>292</v>
      </c>
      <c r="E5" s="35" t="s">
        <v>293</v>
      </c>
      <c r="F5" s="35" t="s">
        <v>294</v>
      </c>
      <c r="G5" s="1">
        <v>1E-3</v>
      </c>
      <c r="H5" s="1"/>
    </row>
    <row r="6" spans="1:12" x14ac:dyDescent="0.35">
      <c r="A6" s="35" t="s">
        <v>7</v>
      </c>
      <c r="B6" s="35" t="s">
        <v>198</v>
      </c>
      <c r="C6" s="35" t="s">
        <v>199</v>
      </c>
      <c r="D6" s="35" t="s">
        <v>224</v>
      </c>
      <c r="E6" s="35" t="s">
        <v>232</v>
      </c>
      <c r="F6" s="35" t="s">
        <v>225</v>
      </c>
      <c r="G6" s="1"/>
      <c r="H6" s="1"/>
    </row>
    <row r="7" spans="1:12" x14ac:dyDescent="0.35">
      <c r="A7" s="35" t="s">
        <v>1</v>
      </c>
      <c r="B7" s="35" t="s">
        <v>200</v>
      </c>
      <c r="C7" s="35" t="s">
        <v>201</v>
      </c>
      <c r="D7" s="35" t="s">
        <v>295</v>
      </c>
      <c r="E7" s="35" t="s">
        <v>288</v>
      </c>
      <c r="F7" s="35" t="s">
        <v>295</v>
      </c>
      <c r="G7" s="1">
        <v>8.0000000000000002E-3</v>
      </c>
      <c r="H7" s="1"/>
    </row>
    <row r="8" spans="1:12" x14ac:dyDescent="0.35">
      <c r="A8" s="35" t="s">
        <v>7</v>
      </c>
      <c r="B8" s="35" t="s">
        <v>203</v>
      </c>
      <c r="C8" s="35" t="s">
        <v>203</v>
      </c>
      <c r="D8" s="35" t="s">
        <v>203</v>
      </c>
      <c r="E8" s="35" t="s">
        <v>203</v>
      </c>
      <c r="F8" s="35" t="s">
        <v>203</v>
      </c>
      <c r="G8" s="1"/>
      <c r="H8" s="1"/>
    </row>
    <row r="9" spans="1:12" x14ac:dyDescent="0.35">
      <c r="A9" s="35" t="s">
        <v>2</v>
      </c>
      <c r="B9" s="35" t="s">
        <v>166</v>
      </c>
      <c r="C9" s="35" t="s">
        <v>209</v>
      </c>
      <c r="D9" s="35" t="s">
        <v>217</v>
      </c>
      <c r="E9" s="35" t="s">
        <v>288</v>
      </c>
      <c r="F9" s="35" t="s">
        <v>296</v>
      </c>
      <c r="G9" s="1">
        <v>5.0000000000000001E-3</v>
      </c>
      <c r="H9" s="1"/>
    </row>
    <row r="10" spans="1:12" x14ac:dyDescent="0.35">
      <c r="A10" s="35" t="s">
        <v>7</v>
      </c>
      <c r="B10" s="35" t="s">
        <v>203</v>
      </c>
      <c r="C10" s="35" t="s">
        <v>203</v>
      </c>
      <c r="D10" s="35" t="s">
        <v>203</v>
      </c>
      <c r="E10" s="35" t="s">
        <v>203</v>
      </c>
      <c r="F10" s="35" t="s">
        <v>203</v>
      </c>
      <c r="G10" s="1"/>
      <c r="H10" s="1"/>
    </row>
    <row r="11" spans="1:12" x14ac:dyDescent="0.35">
      <c r="A11" s="35" t="s">
        <v>3</v>
      </c>
      <c r="B11" s="35" t="s">
        <v>170</v>
      </c>
      <c r="C11" s="35" t="s">
        <v>209</v>
      </c>
      <c r="D11" s="35" t="s">
        <v>201</v>
      </c>
      <c r="E11" s="35" t="s">
        <v>209</v>
      </c>
      <c r="F11" s="35" t="s">
        <v>202</v>
      </c>
      <c r="G11" s="1">
        <v>0.01</v>
      </c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203</v>
      </c>
      <c r="C12" s="35" t="s">
        <v>203</v>
      </c>
      <c r="D12" s="35" t="s">
        <v>203</v>
      </c>
      <c r="E12" s="35" t="s">
        <v>203</v>
      </c>
      <c r="F12" s="35" t="s">
        <v>203</v>
      </c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5" t="s">
        <v>275</v>
      </c>
      <c r="C13" s="35" t="s">
        <v>297</v>
      </c>
      <c r="D13" s="35" t="s">
        <v>298</v>
      </c>
      <c r="E13" s="35" t="s">
        <v>299</v>
      </c>
      <c r="F13" s="35" t="s">
        <v>252</v>
      </c>
      <c r="G13" s="1">
        <v>3.2000000000000001E-2</v>
      </c>
    </row>
    <row r="14" spans="1:12" x14ac:dyDescent="0.35">
      <c r="A14" s="37" t="s">
        <v>7</v>
      </c>
      <c r="B14" s="35" t="s">
        <v>203</v>
      </c>
      <c r="C14" s="35" t="s">
        <v>203</v>
      </c>
      <c r="D14" s="35" t="s">
        <v>203</v>
      </c>
      <c r="E14" s="35" t="s">
        <v>203</v>
      </c>
      <c r="F14" s="35" t="s">
        <v>203</v>
      </c>
      <c r="G14" s="1"/>
    </row>
    <row r="15" spans="1:12" x14ac:dyDescent="0.35">
      <c r="A15" s="37" t="s">
        <v>5</v>
      </c>
      <c r="B15" s="35" t="s">
        <v>206</v>
      </c>
      <c r="C15" s="35" t="s">
        <v>209</v>
      </c>
      <c r="D15" s="35" t="s">
        <v>209</v>
      </c>
      <c r="E15" s="35" t="s">
        <v>213</v>
      </c>
      <c r="F15" s="35" t="s">
        <v>209</v>
      </c>
      <c r="G15" s="1">
        <v>1.0999999999999999E-2</v>
      </c>
    </row>
    <row r="16" spans="1:12" x14ac:dyDescent="0.35">
      <c r="A16" s="37" t="s">
        <v>7</v>
      </c>
      <c r="B16" s="35" t="s">
        <v>185</v>
      </c>
      <c r="C16" s="35" t="s">
        <v>185</v>
      </c>
      <c r="D16" s="35" t="s">
        <v>185</v>
      </c>
      <c r="E16" s="35" t="s">
        <v>185</v>
      </c>
      <c r="F16" s="35" t="s">
        <v>185</v>
      </c>
      <c r="G16" s="1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5:G1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I2" sqref="A2:XFD2"/>
    </sheetView>
  </sheetViews>
  <sheetFormatPr defaultColWidth="8.81640625" defaultRowHeight="14.5" x14ac:dyDescent="0.35"/>
  <cols>
    <col min="1" max="1" width="17.6328125" style="1" customWidth="1"/>
    <col min="2" max="8" width="12.1796875" style="1" customWidth="1"/>
    <col min="9" max="16384" width="8.81640625" style="1"/>
  </cols>
  <sheetData>
    <row r="1" spans="1:8" s="3" customFormat="1" x14ac:dyDescent="0.35">
      <c r="A1" s="3" t="s">
        <v>45</v>
      </c>
    </row>
    <row r="2" spans="1:8" s="3" customFormat="1" x14ac:dyDescent="0.35"/>
    <row r="3" spans="1:8" x14ac:dyDescent="0.35">
      <c r="A3" s="80" t="s">
        <v>31</v>
      </c>
      <c r="B3" s="75" t="s">
        <v>32</v>
      </c>
      <c r="C3" s="75"/>
      <c r="D3" s="75"/>
      <c r="E3" s="75"/>
      <c r="F3" s="75"/>
      <c r="G3" s="75"/>
      <c r="H3" s="75"/>
    </row>
    <row r="4" spans="1:8" x14ac:dyDescent="0.35">
      <c r="A4" s="81"/>
      <c r="B4" s="26" t="s">
        <v>33</v>
      </c>
      <c r="C4" s="26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</row>
    <row r="5" spans="1:8" x14ac:dyDescent="0.35">
      <c r="A5" s="33" t="s">
        <v>0</v>
      </c>
      <c r="B5" s="5">
        <v>0.38</v>
      </c>
      <c r="C5" s="5">
        <v>0.4</v>
      </c>
      <c r="D5" s="5"/>
      <c r="E5" s="5"/>
      <c r="F5" s="5"/>
      <c r="G5" s="5"/>
      <c r="H5" s="5"/>
    </row>
    <row r="6" spans="1:8" x14ac:dyDescent="0.35">
      <c r="A6" s="33" t="s">
        <v>1</v>
      </c>
      <c r="B6" s="5">
        <v>0.51</v>
      </c>
      <c r="C6" s="5">
        <v>0.47</v>
      </c>
      <c r="D6" s="5">
        <v>0.55000000000000004</v>
      </c>
      <c r="E6" s="5"/>
      <c r="F6" s="5"/>
      <c r="G6" s="5"/>
      <c r="H6" s="5"/>
    </row>
    <row r="7" spans="1:8" x14ac:dyDescent="0.35">
      <c r="A7" s="33" t="s">
        <v>2</v>
      </c>
      <c r="B7" s="5">
        <v>0.59</v>
      </c>
      <c r="C7" s="5">
        <v>0.5</v>
      </c>
      <c r="D7" s="5">
        <v>0.55000000000000004</v>
      </c>
      <c r="E7" s="5">
        <v>0.7</v>
      </c>
      <c r="F7" s="5"/>
      <c r="G7" s="5"/>
      <c r="H7" s="5"/>
    </row>
    <row r="8" spans="1:8" x14ac:dyDescent="0.35">
      <c r="A8" s="33" t="s">
        <v>3</v>
      </c>
      <c r="B8" s="5">
        <v>0.56000000000000005</v>
      </c>
      <c r="C8" s="5">
        <v>0.55000000000000004</v>
      </c>
      <c r="D8" s="5">
        <v>0.56999999999999995</v>
      </c>
      <c r="E8" s="5">
        <v>0.65</v>
      </c>
      <c r="F8" s="5">
        <v>0.62</v>
      </c>
      <c r="G8" s="5"/>
      <c r="H8" s="5"/>
    </row>
    <row r="9" spans="1:8" x14ac:dyDescent="0.35">
      <c r="A9" s="33" t="s">
        <v>4</v>
      </c>
      <c r="B9" s="5">
        <v>0.62</v>
      </c>
      <c r="C9" s="5">
        <v>0.59</v>
      </c>
      <c r="D9" s="5">
        <v>0.61</v>
      </c>
      <c r="E9" s="5">
        <v>0.68</v>
      </c>
      <c r="F9" s="5">
        <v>0.59</v>
      </c>
      <c r="G9" s="5">
        <v>0.71</v>
      </c>
      <c r="H9" s="5"/>
    </row>
    <row r="10" spans="1:8" x14ac:dyDescent="0.35">
      <c r="A10" s="34" t="s">
        <v>5</v>
      </c>
      <c r="B10" s="26">
        <v>0.71</v>
      </c>
      <c r="C10" s="26">
        <v>0.73</v>
      </c>
      <c r="D10" s="26">
        <v>0.76</v>
      </c>
      <c r="E10" s="26">
        <v>0.79</v>
      </c>
      <c r="F10" s="26">
        <v>0.74</v>
      </c>
      <c r="G10" s="26">
        <v>0.78</v>
      </c>
      <c r="H10" s="26">
        <v>0.77</v>
      </c>
    </row>
  </sheetData>
  <mergeCells count="2">
    <mergeCell ref="B3:H3"/>
    <mergeCell ref="A3:A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I2" sqref="A2:XFD2"/>
    </sheetView>
  </sheetViews>
  <sheetFormatPr defaultRowHeight="14.5" x14ac:dyDescent="0.35"/>
  <cols>
    <col min="1" max="1" width="17.6328125" customWidth="1"/>
    <col min="2" max="8" width="10.6328125" customWidth="1"/>
  </cols>
  <sheetData>
    <row r="1" spans="1:8" s="4" customFormat="1" x14ac:dyDescent="0.35">
      <c r="A1" s="4" t="s">
        <v>46</v>
      </c>
    </row>
    <row r="2" spans="1:8" s="4" customFormat="1" x14ac:dyDescent="0.35"/>
    <row r="3" spans="1:8" x14ac:dyDescent="0.35">
      <c r="A3" s="76" t="s">
        <v>31</v>
      </c>
      <c r="B3" s="75" t="s">
        <v>32</v>
      </c>
      <c r="C3" s="75"/>
      <c r="D3" s="75"/>
      <c r="E3" s="75"/>
      <c r="F3" s="75"/>
      <c r="G3" s="75"/>
      <c r="H3" s="75"/>
    </row>
    <row r="4" spans="1:8" x14ac:dyDescent="0.35">
      <c r="A4" s="77"/>
      <c r="B4" s="25" t="s">
        <v>33</v>
      </c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</row>
    <row r="5" spans="1:8" x14ac:dyDescent="0.35">
      <c r="A5" s="29" t="s">
        <v>0</v>
      </c>
      <c r="B5" s="5">
        <v>0.36</v>
      </c>
      <c r="C5" s="5">
        <v>0.42</v>
      </c>
      <c r="D5" s="5"/>
      <c r="E5" s="5"/>
      <c r="F5" s="5"/>
      <c r="G5" s="5"/>
      <c r="H5" s="5"/>
    </row>
    <row r="6" spans="1:8" x14ac:dyDescent="0.35">
      <c r="A6" s="29" t="s">
        <v>1</v>
      </c>
      <c r="B6" s="5">
        <v>0.49</v>
      </c>
      <c r="C6" s="5">
        <v>0.41</v>
      </c>
      <c r="D6" s="5">
        <v>0.51</v>
      </c>
      <c r="E6" s="5"/>
      <c r="F6" s="5"/>
      <c r="G6" s="5"/>
      <c r="H6" s="5"/>
    </row>
    <row r="7" spans="1:8" x14ac:dyDescent="0.35">
      <c r="A7" s="29" t="s">
        <v>2</v>
      </c>
      <c r="B7" s="5">
        <v>0.59</v>
      </c>
      <c r="C7" s="5">
        <v>0.52</v>
      </c>
      <c r="D7" s="5">
        <v>0.53</v>
      </c>
      <c r="E7" s="5">
        <v>0.66</v>
      </c>
      <c r="F7" s="5"/>
      <c r="G7" s="5"/>
      <c r="H7" s="5"/>
    </row>
    <row r="8" spans="1:8" x14ac:dyDescent="0.35">
      <c r="A8" s="29" t="s">
        <v>3</v>
      </c>
      <c r="B8" s="5">
        <v>0.57999999999999996</v>
      </c>
      <c r="C8" s="5">
        <v>0.51</v>
      </c>
      <c r="D8" s="5">
        <v>0.54</v>
      </c>
      <c r="E8" s="5">
        <v>0.63</v>
      </c>
      <c r="F8" s="5">
        <v>0.64</v>
      </c>
      <c r="G8" s="5"/>
      <c r="H8" s="5"/>
    </row>
    <row r="9" spans="1:8" x14ac:dyDescent="0.35">
      <c r="A9" s="29" t="s">
        <v>4</v>
      </c>
      <c r="B9" s="5">
        <v>0.6</v>
      </c>
      <c r="C9" s="5">
        <v>0.57999999999999996</v>
      </c>
      <c r="D9" s="5">
        <v>0.56999999999999995</v>
      </c>
      <c r="E9" s="5">
        <v>0.67</v>
      </c>
      <c r="F9" s="5">
        <v>0.56000000000000005</v>
      </c>
      <c r="G9" s="5">
        <v>0.67</v>
      </c>
      <c r="H9" s="5"/>
    </row>
    <row r="10" spans="1:8" x14ac:dyDescent="0.35">
      <c r="A10" s="30" t="s">
        <v>5</v>
      </c>
      <c r="B10" s="26">
        <v>0.7</v>
      </c>
      <c r="C10" s="26">
        <v>0.72</v>
      </c>
      <c r="D10" s="26">
        <v>0.75</v>
      </c>
      <c r="E10" s="26">
        <v>0.78</v>
      </c>
      <c r="F10" s="26">
        <v>0.74</v>
      </c>
      <c r="G10" s="26">
        <v>0.76</v>
      </c>
      <c r="H10" s="26">
        <v>0.75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C10" sqref="C10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160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s="35" t="s">
        <v>27</v>
      </c>
      <c r="C4" s="35" t="s">
        <v>28</v>
      </c>
      <c r="D4" s="35" t="s">
        <v>162</v>
      </c>
      <c r="E4" s="35" t="s">
        <v>163</v>
      </c>
      <c r="F4" s="35" t="s">
        <v>164</v>
      </c>
      <c r="G4" s="1"/>
      <c r="H4" s="1"/>
    </row>
    <row r="5" spans="1:12" x14ac:dyDescent="0.35">
      <c r="A5" s="35" t="s">
        <v>0</v>
      </c>
      <c r="B5" s="35" t="s">
        <v>297</v>
      </c>
      <c r="C5" s="35" t="s">
        <v>300</v>
      </c>
      <c r="D5" s="35" t="s">
        <v>301</v>
      </c>
      <c r="E5" s="35" t="s">
        <v>302</v>
      </c>
      <c r="F5" s="35" t="s">
        <v>303</v>
      </c>
      <c r="G5" s="1"/>
      <c r="H5" s="1"/>
    </row>
    <row r="6" spans="1:12" x14ac:dyDescent="0.35">
      <c r="A6" s="35" t="s">
        <v>7</v>
      </c>
      <c r="B6" s="35" t="s">
        <v>249</v>
      </c>
      <c r="C6" s="35" t="s">
        <v>262</v>
      </c>
      <c r="D6" s="35" t="s">
        <v>262</v>
      </c>
      <c r="E6" s="35" t="s">
        <v>285</v>
      </c>
      <c r="F6" s="35"/>
      <c r="G6" s="1"/>
      <c r="H6" s="1"/>
    </row>
    <row r="7" spans="1:12" x14ac:dyDescent="0.35">
      <c r="A7" s="35" t="s">
        <v>1</v>
      </c>
      <c r="B7" s="35" t="s">
        <v>274</v>
      </c>
      <c r="C7" s="35" t="s">
        <v>211</v>
      </c>
      <c r="D7" s="35" t="s">
        <v>291</v>
      </c>
      <c r="E7" s="35" t="s">
        <v>304</v>
      </c>
      <c r="F7" s="35" t="s">
        <v>303</v>
      </c>
      <c r="G7" s="1"/>
      <c r="H7" s="1"/>
    </row>
    <row r="8" spans="1:12" x14ac:dyDescent="0.35">
      <c r="A8" s="35" t="s">
        <v>7</v>
      </c>
      <c r="B8" s="35" t="s">
        <v>262</v>
      </c>
      <c r="C8" s="35" t="s">
        <v>262</v>
      </c>
      <c r="D8" s="35" t="s">
        <v>262</v>
      </c>
      <c r="E8" s="35" t="s">
        <v>262</v>
      </c>
      <c r="F8" s="35"/>
      <c r="G8" s="1"/>
      <c r="H8" s="1"/>
    </row>
    <row r="9" spans="1:12" x14ac:dyDescent="0.35">
      <c r="A9" s="35" t="s">
        <v>2</v>
      </c>
      <c r="B9" s="35" t="s">
        <v>269</v>
      </c>
      <c r="C9" s="35" t="s">
        <v>305</v>
      </c>
      <c r="D9" s="35" t="s">
        <v>281</v>
      </c>
      <c r="E9" s="35" t="s">
        <v>182</v>
      </c>
      <c r="F9" s="35" t="s">
        <v>306</v>
      </c>
      <c r="G9" s="1"/>
      <c r="H9" s="1"/>
    </row>
    <row r="10" spans="1:12" x14ac:dyDescent="0.35">
      <c r="A10" s="35" t="s">
        <v>7</v>
      </c>
      <c r="B10" s="35" t="s">
        <v>193</v>
      </c>
      <c r="C10" s="35" t="s">
        <v>249</v>
      </c>
      <c r="D10" s="35" t="s">
        <v>249</v>
      </c>
      <c r="E10" s="35" t="s">
        <v>262</v>
      </c>
      <c r="F10" s="35"/>
      <c r="G10" s="1"/>
      <c r="H10" s="1"/>
    </row>
    <row r="11" spans="1:12" x14ac:dyDescent="0.35">
      <c r="A11" s="35" t="s">
        <v>3</v>
      </c>
      <c r="B11" s="35" t="s">
        <v>307</v>
      </c>
      <c r="C11" s="35" t="s">
        <v>308</v>
      </c>
      <c r="D11" s="35" t="s">
        <v>309</v>
      </c>
      <c r="E11" s="35" t="s">
        <v>310</v>
      </c>
      <c r="F11" s="35" t="s">
        <v>311</v>
      </c>
      <c r="G11" s="1"/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262</v>
      </c>
      <c r="C12" s="35" t="s">
        <v>262</v>
      </c>
      <c r="D12" s="35" t="s">
        <v>285</v>
      </c>
      <c r="E12" s="35" t="s">
        <v>285</v>
      </c>
      <c r="F12" s="35"/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7" t="s">
        <v>276</v>
      </c>
      <c r="C13" s="37" t="s">
        <v>312</v>
      </c>
      <c r="D13" s="37" t="s">
        <v>282</v>
      </c>
      <c r="E13" s="37" t="s">
        <v>257</v>
      </c>
      <c r="F13" s="37" t="s">
        <v>313</v>
      </c>
    </row>
    <row r="14" spans="1:12" x14ac:dyDescent="0.35">
      <c r="A14" s="37" t="s">
        <v>7</v>
      </c>
      <c r="B14" s="37" t="s">
        <v>193</v>
      </c>
      <c r="C14" s="37" t="s">
        <v>249</v>
      </c>
      <c r="D14" s="37" t="s">
        <v>262</v>
      </c>
      <c r="E14" s="37" t="s">
        <v>285</v>
      </c>
      <c r="F14" s="37"/>
    </row>
    <row r="15" spans="1:12" x14ac:dyDescent="0.35">
      <c r="A15" s="37" t="s">
        <v>5</v>
      </c>
      <c r="B15" s="37" t="s">
        <v>282</v>
      </c>
      <c r="C15" s="37" t="s">
        <v>278</v>
      </c>
      <c r="D15" s="37" t="s">
        <v>314</v>
      </c>
      <c r="E15" s="37" t="s">
        <v>315</v>
      </c>
      <c r="F15" s="37" t="s">
        <v>316</v>
      </c>
    </row>
    <row r="16" spans="1:12" x14ac:dyDescent="0.35">
      <c r="A16" s="37" t="s">
        <v>7</v>
      </c>
      <c r="B16" s="37" t="s">
        <v>285</v>
      </c>
      <c r="C16" s="37" t="s">
        <v>317</v>
      </c>
      <c r="D16" s="37" t="s">
        <v>318</v>
      </c>
      <c r="E16" s="37" t="s">
        <v>318</v>
      </c>
      <c r="F16" s="37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6:F17 F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F5" sqref="F5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160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s="35" t="s">
        <v>27</v>
      </c>
      <c r="C4" s="35" t="s">
        <v>28</v>
      </c>
      <c r="D4" s="35" t="s">
        <v>162</v>
      </c>
      <c r="E4" s="35" t="s">
        <v>163</v>
      </c>
      <c r="F4" s="35" t="s">
        <v>164</v>
      </c>
      <c r="G4" s="1"/>
      <c r="H4" s="1"/>
    </row>
    <row r="5" spans="1:12" x14ac:dyDescent="0.35">
      <c r="A5" s="35" t="s">
        <v>0</v>
      </c>
      <c r="B5" s="35" t="s">
        <v>207</v>
      </c>
      <c r="C5" s="35" t="s">
        <v>207</v>
      </c>
      <c r="D5" s="35" t="s">
        <v>213</v>
      </c>
      <c r="E5" s="35" t="s">
        <v>208</v>
      </c>
      <c r="F5" s="38">
        <v>1.4E-2</v>
      </c>
      <c r="G5" s="1"/>
      <c r="H5" s="1"/>
    </row>
    <row r="6" spans="1:12" x14ac:dyDescent="0.35">
      <c r="A6" s="35" t="s">
        <v>7</v>
      </c>
      <c r="B6" s="35" t="s">
        <v>185</v>
      </c>
      <c r="C6" s="35" t="s">
        <v>185</v>
      </c>
      <c r="D6" s="35" t="s">
        <v>185</v>
      </c>
      <c r="E6" s="35" t="s">
        <v>185</v>
      </c>
      <c r="F6" s="35"/>
      <c r="G6" s="1"/>
      <c r="H6" s="1"/>
    </row>
    <row r="7" spans="1:12" x14ac:dyDescent="0.35">
      <c r="A7" s="35" t="s">
        <v>1</v>
      </c>
      <c r="B7" s="35" t="s">
        <v>319</v>
      </c>
      <c r="C7" s="35" t="s">
        <v>319</v>
      </c>
      <c r="D7" s="35" t="s">
        <v>295</v>
      </c>
      <c r="E7" s="35" t="s">
        <v>209</v>
      </c>
      <c r="F7" s="35" t="s">
        <v>320</v>
      </c>
      <c r="G7" s="1"/>
      <c r="H7" s="1"/>
    </row>
    <row r="8" spans="1:12" x14ac:dyDescent="0.35">
      <c r="A8" s="35" t="s">
        <v>7</v>
      </c>
      <c r="B8" s="35" t="s">
        <v>185</v>
      </c>
      <c r="C8" s="35" t="s">
        <v>185</v>
      </c>
      <c r="D8" s="35" t="s">
        <v>185</v>
      </c>
      <c r="E8" s="35" t="s">
        <v>190</v>
      </c>
      <c r="F8" s="35"/>
      <c r="G8" s="1"/>
      <c r="H8" s="1"/>
    </row>
    <row r="9" spans="1:12" x14ac:dyDescent="0.35">
      <c r="A9" s="35" t="s">
        <v>2</v>
      </c>
      <c r="B9" s="35" t="s">
        <v>174</v>
      </c>
      <c r="C9" s="35" t="s">
        <v>321</v>
      </c>
      <c r="D9" s="35" t="s">
        <v>312</v>
      </c>
      <c r="E9" s="35" t="s">
        <v>322</v>
      </c>
      <c r="F9" s="35" t="s">
        <v>323</v>
      </c>
      <c r="G9" s="1"/>
      <c r="H9" s="1"/>
    </row>
    <row r="10" spans="1:12" x14ac:dyDescent="0.35">
      <c r="A10" s="35" t="s">
        <v>7</v>
      </c>
      <c r="B10" s="35" t="s">
        <v>185</v>
      </c>
      <c r="C10" s="35" t="s">
        <v>190</v>
      </c>
      <c r="D10" s="35" t="s">
        <v>193</v>
      </c>
      <c r="E10" s="35" t="s">
        <v>249</v>
      </c>
      <c r="F10" s="35"/>
      <c r="G10" s="1"/>
      <c r="H10" s="1"/>
    </row>
    <row r="11" spans="1:12" x14ac:dyDescent="0.35">
      <c r="A11" s="35" t="s">
        <v>3</v>
      </c>
      <c r="B11" s="35" t="s">
        <v>288</v>
      </c>
      <c r="C11" s="35" t="s">
        <v>167</v>
      </c>
      <c r="D11" s="35" t="s">
        <v>324</v>
      </c>
      <c r="E11" s="35" t="s">
        <v>255</v>
      </c>
      <c r="F11" s="35" t="s">
        <v>325</v>
      </c>
      <c r="G11" s="1"/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190</v>
      </c>
      <c r="C12" s="35" t="s">
        <v>190</v>
      </c>
      <c r="D12" s="35" t="s">
        <v>190</v>
      </c>
      <c r="E12" s="35" t="s">
        <v>190</v>
      </c>
      <c r="F12" s="35"/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7" t="s">
        <v>321</v>
      </c>
      <c r="C13" s="37" t="s">
        <v>247</v>
      </c>
      <c r="D13" s="37" t="s">
        <v>281</v>
      </c>
      <c r="E13" s="37" t="s">
        <v>326</v>
      </c>
      <c r="F13" s="37" t="s">
        <v>327</v>
      </c>
    </row>
    <row r="14" spans="1:12" x14ac:dyDescent="0.35">
      <c r="A14" s="37" t="s">
        <v>7</v>
      </c>
      <c r="B14" s="37" t="s">
        <v>190</v>
      </c>
      <c r="C14" s="37" t="s">
        <v>193</v>
      </c>
      <c r="D14" s="37" t="s">
        <v>249</v>
      </c>
      <c r="E14" s="37" t="s">
        <v>262</v>
      </c>
      <c r="F14" s="37"/>
    </row>
    <row r="15" spans="1:12" x14ac:dyDescent="0.35">
      <c r="A15" s="37" t="s">
        <v>5</v>
      </c>
      <c r="B15" s="37" t="s">
        <v>260</v>
      </c>
      <c r="C15" s="37" t="s">
        <v>309</v>
      </c>
      <c r="D15" s="37" t="s">
        <v>328</v>
      </c>
      <c r="E15" s="37" t="s">
        <v>329</v>
      </c>
      <c r="F15" s="37" t="s">
        <v>330</v>
      </c>
    </row>
    <row r="16" spans="1:12" x14ac:dyDescent="0.35">
      <c r="A16" s="37" t="s">
        <v>7</v>
      </c>
      <c r="B16" s="37" t="s">
        <v>193</v>
      </c>
      <c r="C16" s="37" t="s">
        <v>193</v>
      </c>
      <c r="D16" s="37" t="s">
        <v>249</v>
      </c>
      <c r="E16" s="37" t="s">
        <v>249</v>
      </c>
      <c r="F16" s="37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6:F1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3" sqref="B3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415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t="s">
        <v>235</v>
      </c>
      <c r="C4" s="35" t="s">
        <v>27</v>
      </c>
      <c r="D4" s="35" t="s">
        <v>28</v>
      </c>
      <c r="E4" s="35" t="s">
        <v>162</v>
      </c>
      <c r="F4" s="35" t="s">
        <v>163</v>
      </c>
      <c r="G4" s="35" t="s">
        <v>164</v>
      </c>
      <c r="H4" s="1"/>
    </row>
    <row r="5" spans="1:12" x14ac:dyDescent="0.35">
      <c r="A5" s="35" t="s">
        <v>0</v>
      </c>
      <c r="B5" s="35" t="s">
        <v>294</v>
      </c>
      <c r="C5" s="35" t="s">
        <v>331</v>
      </c>
      <c r="D5" s="35" t="s">
        <v>331</v>
      </c>
      <c r="E5" s="35" t="s">
        <v>331</v>
      </c>
      <c r="F5" s="35" t="s">
        <v>243</v>
      </c>
      <c r="G5" s="1">
        <v>3.0000000000000001E-3</v>
      </c>
      <c r="H5" s="1"/>
    </row>
    <row r="6" spans="1:12" x14ac:dyDescent="0.35">
      <c r="A6" s="35" t="s">
        <v>7</v>
      </c>
      <c r="B6" s="35" t="s">
        <v>234</v>
      </c>
      <c r="C6" s="35" t="s">
        <v>203</v>
      </c>
      <c r="D6" s="35" t="s">
        <v>203</v>
      </c>
      <c r="E6" s="35" t="s">
        <v>203</v>
      </c>
      <c r="F6" s="35" t="s">
        <v>185</v>
      </c>
      <c r="G6" s="1"/>
      <c r="H6" s="1"/>
    </row>
    <row r="7" spans="1:12" x14ac:dyDescent="0.35">
      <c r="A7" s="35" t="s">
        <v>1</v>
      </c>
      <c r="B7" s="35" t="s">
        <v>213</v>
      </c>
      <c r="C7" s="35" t="s">
        <v>208</v>
      </c>
      <c r="D7" s="35" t="s">
        <v>207</v>
      </c>
      <c r="E7" s="35" t="s">
        <v>167</v>
      </c>
      <c r="F7" s="35" t="s">
        <v>167</v>
      </c>
      <c r="G7" s="1">
        <v>1.6E-2</v>
      </c>
      <c r="H7" s="1"/>
    </row>
    <row r="8" spans="1:12" x14ac:dyDescent="0.35">
      <c r="A8" s="35" t="s">
        <v>7</v>
      </c>
      <c r="B8" s="35" t="s">
        <v>203</v>
      </c>
      <c r="C8" s="35" t="s">
        <v>203</v>
      </c>
      <c r="D8" s="35" t="s">
        <v>185</v>
      </c>
      <c r="E8" s="35" t="s">
        <v>185</v>
      </c>
      <c r="F8" s="35" t="s">
        <v>185</v>
      </c>
      <c r="G8" s="1"/>
      <c r="H8" s="1"/>
    </row>
    <row r="9" spans="1:12" x14ac:dyDescent="0.35">
      <c r="A9" s="35" t="s">
        <v>2</v>
      </c>
      <c r="B9" s="35" t="s">
        <v>167</v>
      </c>
      <c r="C9" s="35" t="s">
        <v>217</v>
      </c>
      <c r="D9" s="35" t="s">
        <v>214</v>
      </c>
      <c r="E9" s="35" t="s">
        <v>239</v>
      </c>
      <c r="F9" s="35" t="s">
        <v>168</v>
      </c>
      <c r="G9" s="1">
        <v>2E-3</v>
      </c>
      <c r="H9" s="1"/>
    </row>
    <row r="10" spans="1:12" x14ac:dyDescent="0.35">
      <c r="A10" s="35" t="s">
        <v>7</v>
      </c>
      <c r="B10" s="35" t="s">
        <v>203</v>
      </c>
      <c r="C10" s="35" t="s">
        <v>203</v>
      </c>
      <c r="D10" s="35" t="s">
        <v>203</v>
      </c>
      <c r="E10" s="35" t="s">
        <v>185</v>
      </c>
      <c r="F10" s="35" t="s">
        <v>185</v>
      </c>
      <c r="G10" s="1"/>
      <c r="H10" s="1"/>
    </row>
    <row r="11" spans="1:12" x14ac:dyDescent="0.35">
      <c r="A11" s="35" t="s">
        <v>3</v>
      </c>
      <c r="B11" s="35" t="s">
        <v>295</v>
      </c>
      <c r="C11" s="35" t="s">
        <v>332</v>
      </c>
      <c r="D11" s="35" t="s">
        <v>206</v>
      </c>
      <c r="E11" s="35" t="s">
        <v>165</v>
      </c>
      <c r="F11" s="35" t="s">
        <v>252</v>
      </c>
      <c r="G11" s="1">
        <v>0.02</v>
      </c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185</v>
      </c>
      <c r="C12" s="35" t="s">
        <v>185</v>
      </c>
      <c r="D12" s="35" t="s">
        <v>185</v>
      </c>
      <c r="E12" s="35" t="s">
        <v>185</v>
      </c>
      <c r="F12" s="35" t="s">
        <v>185</v>
      </c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5" t="s">
        <v>289</v>
      </c>
      <c r="C13" s="35" t="s">
        <v>209</v>
      </c>
      <c r="D13" s="35" t="s">
        <v>201</v>
      </c>
      <c r="E13" s="35" t="s">
        <v>170</v>
      </c>
      <c r="F13" s="35" t="s">
        <v>207</v>
      </c>
      <c r="G13" s="1">
        <v>1.2999999999999999E-2</v>
      </c>
    </row>
    <row r="14" spans="1:12" x14ac:dyDescent="0.35">
      <c r="A14" s="37" t="s">
        <v>7</v>
      </c>
      <c r="B14" s="35" t="s">
        <v>203</v>
      </c>
      <c r="C14" s="35" t="s">
        <v>185</v>
      </c>
      <c r="D14" s="35" t="s">
        <v>185</v>
      </c>
      <c r="E14" s="35" t="s">
        <v>185</v>
      </c>
      <c r="F14" s="35" t="s">
        <v>185</v>
      </c>
      <c r="G14" s="1"/>
    </row>
    <row r="15" spans="1:12" x14ac:dyDescent="0.35">
      <c r="A15" s="37" t="s">
        <v>5</v>
      </c>
      <c r="B15" s="35" t="s">
        <v>202</v>
      </c>
      <c r="C15" s="35" t="s">
        <v>333</v>
      </c>
      <c r="D15" s="35" t="s">
        <v>334</v>
      </c>
      <c r="E15" s="35" t="s">
        <v>244</v>
      </c>
      <c r="F15" s="35" t="s">
        <v>213</v>
      </c>
      <c r="G15" s="1">
        <v>0.01</v>
      </c>
    </row>
    <row r="16" spans="1:12" x14ac:dyDescent="0.35">
      <c r="A16" s="37" t="s">
        <v>7</v>
      </c>
      <c r="B16" s="35" t="s">
        <v>190</v>
      </c>
      <c r="C16" s="35" t="s">
        <v>190</v>
      </c>
      <c r="D16" s="35" t="s">
        <v>190</v>
      </c>
      <c r="E16" s="35" t="s">
        <v>190</v>
      </c>
      <c r="F16" s="35" t="s">
        <v>190</v>
      </c>
      <c r="G16" s="1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5:G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2" sqref="A2:XFD2"/>
    </sheetView>
  </sheetViews>
  <sheetFormatPr defaultRowHeight="14.5" x14ac:dyDescent="0.35"/>
  <cols>
    <col min="1" max="1" width="24.90625" customWidth="1"/>
    <col min="2" max="7" width="22.90625" customWidth="1"/>
  </cols>
  <sheetData>
    <row r="1" spans="1:7" s="4" customFormat="1" x14ac:dyDescent="0.35">
      <c r="A1" s="4" t="s">
        <v>17</v>
      </c>
    </row>
    <row r="2" spans="1:7" s="4" customFormat="1" x14ac:dyDescent="0.35"/>
    <row r="3" spans="1:7" s="24" customFormat="1" ht="58" x14ac:dyDescent="0.35">
      <c r="B3" s="24" t="s">
        <v>23</v>
      </c>
      <c r="C3" s="24" t="s">
        <v>24</v>
      </c>
      <c r="D3" s="24" t="s">
        <v>18</v>
      </c>
      <c r="E3" s="24" t="s">
        <v>19</v>
      </c>
      <c r="F3" s="24" t="s">
        <v>20</v>
      </c>
      <c r="G3" s="24" t="s">
        <v>25</v>
      </c>
    </row>
    <row r="4" spans="1:7" x14ac:dyDescent="0.35">
      <c r="A4" t="s">
        <v>21</v>
      </c>
      <c r="B4">
        <v>8.6999999999999994E-2</v>
      </c>
      <c r="C4">
        <v>5.1999999999999998E-2</v>
      </c>
      <c r="D4">
        <v>5.1999999999999998E-2</v>
      </c>
      <c r="E4">
        <v>5.1999999999999998E-2</v>
      </c>
      <c r="F4">
        <v>4.9000000000000002E-2</v>
      </c>
      <c r="G4">
        <v>2.3E-2</v>
      </c>
    </row>
    <row r="5" spans="1:7" x14ac:dyDescent="0.35">
      <c r="A5" t="s">
        <v>22</v>
      </c>
      <c r="B5">
        <v>0.185</v>
      </c>
      <c r="C5">
        <v>0.17399999999999999</v>
      </c>
      <c r="D5">
        <v>0.17299999999999999</v>
      </c>
      <c r="E5">
        <v>0.16600000000000001</v>
      </c>
      <c r="F5">
        <v>0.14899999999999999</v>
      </c>
      <c r="G5">
        <v>0.14299999999999999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3" sqref="B3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415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t="s">
        <v>235</v>
      </c>
      <c r="C4" s="35" t="s">
        <v>27</v>
      </c>
      <c r="D4" s="35" t="s">
        <v>28</v>
      </c>
      <c r="E4" s="35" t="s">
        <v>162</v>
      </c>
      <c r="F4" s="35" t="s">
        <v>163</v>
      </c>
      <c r="G4" s="35" t="s">
        <v>164</v>
      </c>
      <c r="H4" s="1"/>
    </row>
    <row r="5" spans="1:12" x14ac:dyDescent="0.35">
      <c r="A5" s="35" t="s">
        <v>0</v>
      </c>
      <c r="B5" s="35" t="s">
        <v>335</v>
      </c>
      <c r="C5" s="35" t="s">
        <v>196</v>
      </c>
      <c r="D5" s="35" t="s">
        <v>195</v>
      </c>
      <c r="E5" s="35" t="s">
        <v>287</v>
      </c>
      <c r="F5" s="35" t="s">
        <v>195</v>
      </c>
      <c r="G5" s="1">
        <v>3.0000000000000001E-3</v>
      </c>
      <c r="H5" s="1"/>
    </row>
    <row r="6" spans="1:12" x14ac:dyDescent="0.35">
      <c r="A6" s="35" t="s">
        <v>7</v>
      </c>
      <c r="B6" s="35" t="s">
        <v>197</v>
      </c>
      <c r="C6" s="35" t="s">
        <v>198</v>
      </c>
      <c r="D6" s="35" t="s">
        <v>198</v>
      </c>
      <c r="E6" s="35" t="s">
        <v>199</v>
      </c>
      <c r="F6" s="35" t="s">
        <v>199</v>
      </c>
      <c r="G6" s="1"/>
      <c r="H6" s="1"/>
    </row>
    <row r="7" spans="1:12" x14ac:dyDescent="0.35">
      <c r="A7" s="35" t="s">
        <v>1</v>
      </c>
      <c r="B7" s="35" t="s">
        <v>217</v>
      </c>
      <c r="C7" s="35" t="s">
        <v>201</v>
      </c>
      <c r="D7" s="35" t="s">
        <v>202</v>
      </c>
      <c r="E7" s="35" t="s">
        <v>202</v>
      </c>
      <c r="F7" s="35" t="s">
        <v>202</v>
      </c>
      <c r="G7" s="1">
        <v>0.01</v>
      </c>
      <c r="H7" s="1"/>
    </row>
    <row r="8" spans="1:12" x14ac:dyDescent="0.35">
      <c r="A8" s="35" t="s">
        <v>7</v>
      </c>
      <c r="B8" s="35" t="s">
        <v>199</v>
      </c>
      <c r="C8" s="35" t="s">
        <v>199</v>
      </c>
      <c r="D8" s="35" t="s">
        <v>224</v>
      </c>
      <c r="E8" s="35" t="s">
        <v>232</v>
      </c>
      <c r="F8" s="35" t="s">
        <v>232</v>
      </c>
      <c r="G8" s="1"/>
      <c r="H8" s="1"/>
    </row>
    <row r="9" spans="1:12" x14ac:dyDescent="0.35">
      <c r="A9" s="35" t="s">
        <v>2</v>
      </c>
      <c r="B9" s="35" t="s">
        <v>208</v>
      </c>
      <c r="C9" s="35" t="s">
        <v>202</v>
      </c>
      <c r="D9" s="35" t="s">
        <v>202</v>
      </c>
      <c r="E9" s="35" t="s">
        <v>208</v>
      </c>
      <c r="F9" s="35" t="s">
        <v>336</v>
      </c>
      <c r="G9" s="1">
        <v>1.7999999999999999E-2</v>
      </c>
      <c r="H9" s="1"/>
    </row>
    <row r="10" spans="1:12" x14ac:dyDescent="0.35">
      <c r="A10" s="35" t="s">
        <v>7</v>
      </c>
      <c r="B10" s="35" t="s">
        <v>203</v>
      </c>
      <c r="C10" s="35" t="s">
        <v>203</v>
      </c>
      <c r="D10" s="35" t="s">
        <v>203</v>
      </c>
      <c r="E10" s="35" t="s">
        <v>203</v>
      </c>
      <c r="F10" s="35" t="s">
        <v>203</v>
      </c>
      <c r="G10" s="1"/>
      <c r="H10" s="1"/>
    </row>
    <row r="11" spans="1:12" x14ac:dyDescent="0.35">
      <c r="A11" s="35" t="s">
        <v>3</v>
      </c>
      <c r="B11" s="35" t="s">
        <v>292</v>
      </c>
      <c r="C11" s="35" t="s">
        <v>195</v>
      </c>
      <c r="D11" s="35" t="s">
        <v>217</v>
      </c>
      <c r="E11" s="35" t="s">
        <v>202</v>
      </c>
      <c r="F11" s="35" t="s">
        <v>213</v>
      </c>
      <c r="G11" s="1">
        <v>8.9999999999999993E-3</v>
      </c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203</v>
      </c>
      <c r="C12" s="35" t="s">
        <v>203</v>
      </c>
      <c r="D12" s="35" t="s">
        <v>203</v>
      </c>
      <c r="E12" s="35" t="s">
        <v>203</v>
      </c>
      <c r="F12" s="35" t="s">
        <v>203</v>
      </c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5" t="s">
        <v>207</v>
      </c>
      <c r="C13" s="35" t="s">
        <v>201</v>
      </c>
      <c r="D13" s="35" t="s">
        <v>209</v>
      </c>
      <c r="E13" s="35" t="s">
        <v>166</v>
      </c>
      <c r="F13" s="35" t="s">
        <v>265</v>
      </c>
      <c r="G13" s="1">
        <v>1.7999999999999999E-2</v>
      </c>
    </row>
    <row r="14" spans="1:12" x14ac:dyDescent="0.35">
      <c r="A14" s="37" t="s">
        <v>7</v>
      </c>
      <c r="B14" s="35" t="s">
        <v>203</v>
      </c>
      <c r="C14" s="35" t="s">
        <v>203</v>
      </c>
      <c r="D14" s="35" t="s">
        <v>203</v>
      </c>
      <c r="E14" s="35" t="s">
        <v>185</v>
      </c>
      <c r="F14" s="35" t="s">
        <v>185</v>
      </c>
      <c r="G14" s="1"/>
    </row>
    <row r="15" spans="1:12" x14ac:dyDescent="0.35">
      <c r="A15" s="37" t="s">
        <v>5</v>
      </c>
      <c r="B15" s="35" t="s">
        <v>295</v>
      </c>
      <c r="C15" s="35" t="s">
        <v>201</v>
      </c>
      <c r="D15" s="35" t="s">
        <v>202</v>
      </c>
      <c r="E15" s="35" t="s">
        <v>201</v>
      </c>
      <c r="F15" s="35" t="s">
        <v>295</v>
      </c>
      <c r="G15" s="1">
        <v>8.9999999999999993E-3</v>
      </c>
    </row>
    <row r="16" spans="1:12" x14ac:dyDescent="0.35">
      <c r="A16" s="37" t="s">
        <v>7</v>
      </c>
      <c r="B16" s="35" t="s">
        <v>203</v>
      </c>
      <c r="C16" s="35" t="s">
        <v>203</v>
      </c>
      <c r="D16" s="35" t="s">
        <v>203</v>
      </c>
      <c r="E16" s="35" t="s">
        <v>203</v>
      </c>
      <c r="F16" s="35" t="s">
        <v>185</v>
      </c>
      <c r="G16" s="1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5:G1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3" sqref="B3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416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t="s">
        <v>235</v>
      </c>
      <c r="C4" s="35" t="s">
        <v>27</v>
      </c>
      <c r="D4" s="35" t="s">
        <v>28</v>
      </c>
      <c r="E4" s="35" t="s">
        <v>162</v>
      </c>
      <c r="F4" s="35" t="s">
        <v>163</v>
      </c>
      <c r="G4" s="35" t="s">
        <v>164</v>
      </c>
      <c r="H4" s="1"/>
    </row>
    <row r="5" spans="1:12" x14ac:dyDescent="0.35">
      <c r="A5" s="35" t="s">
        <v>0</v>
      </c>
      <c r="B5" s="35" t="s">
        <v>295</v>
      </c>
      <c r="C5" s="35" t="s">
        <v>337</v>
      </c>
      <c r="D5" s="35" t="s">
        <v>338</v>
      </c>
      <c r="E5" s="35" t="s">
        <v>240</v>
      </c>
      <c r="F5" s="35" t="s">
        <v>339</v>
      </c>
      <c r="G5" s="1">
        <v>-1E-3</v>
      </c>
      <c r="H5" s="1"/>
    </row>
    <row r="6" spans="1:12" x14ac:dyDescent="0.35">
      <c r="A6" s="35" t="s">
        <v>7</v>
      </c>
      <c r="B6" s="35" t="s">
        <v>203</v>
      </c>
      <c r="C6" s="35" t="s">
        <v>203</v>
      </c>
      <c r="D6" s="35" t="s">
        <v>203</v>
      </c>
      <c r="E6" s="35" t="s">
        <v>203</v>
      </c>
      <c r="F6" s="35" t="s">
        <v>203</v>
      </c>
      <c r="G6" s="1"/>
      <c r="H6" s="1"/>
    </row>
    <row r="7" spans="1:12" x14ac:dyDescent="0.35">
      <c r="A7" s="35" t="s">
        <v>1</v>
      </c>
      <c r="B7" s="35" t="s">
        <v>331</v>
      </c>
      <c r="C7" s="35" t="s">
        <v>337</v>
      </c>
      <c r="D7" s="35" t="s">
        <v>219</v>
      </c>
      <c r="E7" s="35" t="s">
        <v>340</v>
      </c>
      <c r="F7" s="35" t="s">
        <v>341</v>
      </c>
      <c r="G7" s="1">
        <v>-6.0000000000000001E-3</v>
      </c>
      <c r="H7" s="1"/>
    </row>
    <row r="8" spans="1:12" x14ac:dyDescent="0.35">
      <c r="A8" s="35" t="s">
        <v>7</v>
      </c>
      <c r="B8" s="35" t="s">
        <v>203</v>
      </c>
      <c r="C8" s="35" t="s">
        <v>203</v>
      </c>
      <c r="D8" s="35" t="s">
        <v>203</v>
      </c>
      <c r="E8" s="35" t="s">
        <v>203</v>
      </c>
      <c r="F8" s="35" t="s">
        <v>203</v>
      </c>
      <c r="G8" s="1"/>
      <c r="H8" s="1"/>
    </row>
    <row r="9" spans="1:12" x14ac:dyDescent="0.35">
      <c r="A9" s="35" t="s">
        <v>2</v>
      </c>
      <c r="B9" s="35" t="s">
        <v>342</v>
      </c>
      <c r="C9" s="35" t="s">
        <v>307</v>
      </c>
      <c r="D9" s="35" t="s">
        <v>343</v>
      </c>
      <c r="E9" s="35" t="s">
        <v>222</v>
      </c>
      <c r="F9" s="35" t="s">
        <v>344</v>
      </c>
      <c r="G9" s="1">
        <v>-2.1000000000000001E-2</v>
      </c>
      <c r="H9" s="1"/>
    </row>
    <row r="10" spans="1:12" x14ac:dyDescent="0.35">
      <c r="A10" s="35" t="s">
        <v>7</v>
      </c>
      <c r="B10" s="35" t="s">
        <v>203</v>
      </c>
      <c r="C10" s="35" t="s">
        <v>203</v>
      </c>
      <c r="D10" s="35" t="s">
        <v>203</v>
      </c>
      <c r="E10" s="35" t="s">
        <v>203</v>
      </c>
      <c r="F10" s="35" t="s">
        <v>203</v>
      </c>
      <c r="G10" s="1"/>
      <c r="H10" s="1"/>
    </row>
    <row r="11" spans="1:12" x14ac:dyDescent="0.35">
      <c r="A11" s="35" t="s">
        <v>3</v>
      </c>
      <c r="B11" s="35" t="s">
        <v>345</v>
      </c>
      <c r="C11" s="35" t="s">
        <v>344</v>
      </c>
      <c r="D11" s="35" t="s">
        <v>346</v>
      </c>
      <c r="E11" s="35" t="s">
        <v>227</v>
      </c>
      <c r="F11" s="35" t="s">
        <v>227</v>
      </c>
      <c r="G11" s="1">
        <v>-8.9999999999999993E-3</v>
      </c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203</v>
      </c>
      <c r="C12" s="35" t="s">
        <v>203</v>
      </c>
      <c r="D12" s="35" t="s">
        <v>203</v>
      </c>
      <c r="E12" s="35" t="s">
        <v>203</v>
      </c>
      <c r="F12" s="35" t="s">
        <v>203</v>
      </c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5" t="s">
        <v>347</v>
      </c>
      <c r="C13" s="35" t="s">
        <v>348</v>
      </c>
      <c r="D13" s="35" t="s">
        <v>349</v>
      </c>
      <c r="E13" s="35" t="s">
        <v>345</v>
      </c>
      <c r="F13" s="35" t="s">
        <v>251</v>
      </c>
      <c r="G13" s="1">
        <v>-1.4999999999999999E-2</v>
      </c>
    </row>
    <row r="14" spans="1:12" x14ac:dyDescent="0.35">
      <c r="A14" s="37" t="s">
        <v>7</v>
      </c>
      <c r="B14" s="35" t="s">
        <v>203</v>
      </c>
      <c r="C14" s="35" t="s">
        <v>203</v>
      </c>
      <c r="D14" s="35" t="s">
        <v>203</v>
      </c>
      <c r="E14" s="35" t="s">
        <v>203</v>
      </c>
      <c r="F14" s="35" t="s">
        <v>203</v>
      </c>
      <c r="G14" s="1"/>
    </row>
    <row r="15" spans="1:12" x14ac:dyDescent="0.35">
      <c r="A15" s="37" t="s">
        <v>5</v>
      </c>
      <c r="B15" s="35" t="s">
        <v>350</v>
      </c>
      <c r="C15" s="35" t="s">
        <v>346</v>
      </c>
      <c r="D15" s="35" t="s">
        <v>346</v>
      </c>
      <c r="E15" s="35" t="s">
        <v>233</v>
      </c>
      <c r="F15" s="35" t="s">
        <v>346</v>
      </c>
      <c r="G15" s="1">
        <v>-0.01</v>
      </c>
    </row>
    <row r="16" spans="1:12" x14ac:dyDescent="0.35">
      <c r="A16" s="37" t="s">
        <v>7</v>
      </c>
      <c r="B16" s="35" t="s">
        <v>185</v>
      </c>
      <c r="C16" s="35" t="s">
        <v>185</v>
      </c>
      <c r="D16" s="35" t="s">
        <v>185</v>
      </c>
      <c r="E16" s="35" t="s">
        <v>185</v>
      </c>
      <c r="F16" s="35" t="s">
        <v>185</v>
      </c>
      <c r="G16" s="1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6:G16 E5:F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3" sqref="B3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416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t="s">
        <v>235</v>
      </c>
      <c r="C4" s="35" t="s">
        <v>27</v>
      </c>
      <c r="D4" s="35" t="s">
        <v>28</v>
      </c>
      <c r="E4" s="35" t="s">
        <v>162</v>
      </c>
      <c r="F4" s="35" t="s">
        <v>163</v>
      </c>
      <c r="G4" s="35" t="s">
        <v>164</v>
      </c>
      <c r="H4" s="1"/>
    </row>
    <row r="5" spans="1:12" x14ac:dyDescent="0.35">
      <c r="A5" s="35" t="s">
        <v>0</v>
      </c>
      <c r="B5" s="35" t="s">
        <v>201</v>
      </c>
      <c r="C5" s="35" t="s">
        <v>196</v>
      </c>
      <c r="D5" s="35" t="s">
        <v>351</v>
      </c>
      <c r="E5" s="35" t="s">
        <v>351</v>
      </c>
      <c r="F5" s="35" t="s">
        <v>216</v>
      </c>
      <c r="G5" s="1">
        <v>-1E-3</v>
      </c>
      <c r="H5" s="1"/>
    </row>
    <row r="6" spans="1:12" x14ac:dyDescent="0.35">
      <c r="A6" s="35" t="s">
        <v>7</v>
      </c>
      <c r="B6" s="35" t="s">
        <v>197</v>
      </c>
      <c r="C6" s="35" t="s">
        <v>197</v>
      </c>
      <c r="D6" s="35" t="s">
        <v>197</v>
      </c>
      <c r="E6" s="35" t="s">
        <v>197</v>
      </c>
      <c r="F6" s="35" t="s">
        <v>197</v>
      </c>
      <c r="G6" s="1"/>
      <c r="H6" s="1"/>
    </row>
    <row r="7" spans="1:12" x14ac:dyDescent="0.35">
      <c r="A7" s="35" t="s">
        <v>1</v>
      </c>
      <c r="B7" s="35" t="s">
        <v>200</v>
      </c>
      <c r="C7" s="35" t="s">
        <v>352</v>
      </c>
      <c r="D7" s="35" t="s">
        <v>215</v>
      </c>
      <c r="E7" s="35" t="s">
        <v>340</v>
      </c>
      <c r="F7" s="35" t="s">
        <v>340</v>
      </c>
      <c r="G7" s="1">
        <v>-4.0000000000000001E-3</v>
      </c>
      <c r="H7" s="1"/>
    </row>
    <row r="8" spans="1:12" x14ac:dyDescent="0.35">
      <c r="A8" s="35" t="s">
        <v>7</v>
      </c>
      <c r="B8" s="35" t="s">
        <v>198</v>
      </c>
      <c r="C8" s="35" t="s">
        <v>198</v>
      </c>
      <c r="D8" s="35" t="s">
        <v>198</v>
      </c>
      <c r="E8" s="35" t="s">
        <v>198</v>
      </c>
      <c r="F8" s="35" t="s">
        <v>198</v>
      </c>
      <c r="G8" s="1"/>
      <c r="H8" s="1"/>
    </row>
    <row r="9" spans="1:12" x14ac:dyDescent="0.35">
      <c r="A9" s="35" t="s">
        <v>2</v>
      </c>
      <c r="B9" s="35" t="s">
        <v>230</v>
      </c>
      <c r="C9" s="35" t="s">
        <v>230</v>
      </c>
      <c r="D9" s="35" t="s">
        <v>353</v>
      </c>
      <c r="E9" s="35" t="s">
        <v>354</v>
      </c>
      <c r="F9" s="35" t="s">
        <v>233</v>
      </c>
      <c r="G9" s="1">
        <v>-1.2E-2</v>
      </c>
      <c r="H9" s="1"/>
    </row>
    <row r="10" spans="1:12" x14ac:dyDescent="0.35">
      <c r="A10" s="35" t="s">
        <v>7</v>
      </c>
      <c r="B10" s="35" t="s">
        <v>199</v>
      </c>
      <c r="C10" s="35" t="s">
        <v>199</v>
      </c>
      <c r="D10" s="35" t="s">
        <v>224</v>
      </c>
      <c r="E10" s="35" t="s">
        <v>232</v>
      </c>
      <c r="F10" s="35" t="s">
        <v>234</v>
      </c>
      <c r="G10" s="1"/>
      <c r="H10" s="1"/>
    </row>
    <row r="11" spans="1:12" x14ac:dyDescent="0.35">
      <c r="A11" s="35" t="s">
        <v>3</v>
      </c>
      <c r="B11" s="35" t="s">
        <v>216</v>
      </c>
      <c r="C11" s="35" t="s">
        <v>219</v>
      </c>
      <c r="D11" s="35" t="s">
        <v>341</v>
      </c>
      <c r="E11" s="35" t="s">
        <v>218</v>
      </c>
      <c r="F11" s="35" t="s">
        <v>219</v>
      </c>
      <c r="G11" s="1">
        <v>-6.0000000000000001E-3</v>
      </c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199</v>
      </c>
      <c r="C12" s="35" t="s">
        <v>199</v>
      </c>
      <c r="D12" s="35" t="s">
        <v>199</v>
      </c>
      <c r="E12" s="35" t="s">
        <v>199</v>
      </c>
      <c r="F12" s="35" t="s">
        <v>199</v>
      </c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5" t="s">
        <v>223</v>
      </c>
      <c r="C13" s="35" t="s">
        <v>223</v>
      </c>
      <c r="D13" s="35" t="s">
        <v>346</v>
      </c>
      <c r="E13" s="35" t="s">
        <v>233</v>
      </c>
      <c r="F13" s="35" t="s">
        <v>233</v>
      </c>
      <c r="G13" s="1">
        <v>-0.01</v>
      </c>
    </row>
    <row r="14" spans="1:12" x14ac:dyDescent="0.35">
      <c r="A14" s="37" t="s">
        <v>7</v>
      </c>
      <c r="B14" s="35" t="s">
        <v>224</v>
      </c>
      <c r="C14" s="35" t="s">
        <v>224</v>
      </c>
      <c r="D14" s="35" t="s">
        <v>232</v>
      </c>
      <c r="E14" s="35" t="s">
        <v>234</v>
      </c>
      <c r="F14" s="35" t="s">
        <v>203</v>
      </c>
      <c r="G14" s="1"/>
    </row>
    <row r="15" spans="1:12" x14ac:dyDescent="0.35">
      <c r="A15" s="37" t="s">
        <v>5</v>
      </c>
      <c r="B15" s="35" t="s">
        <v>218</v>
      </c>
      <c r="C15" s="35" t="s">
        <v>233</v>
      </c>
      <c r="D15" s="35" t="s">
        <v>341</v>
      </c>
      <c r="E15" s="35" t="s">
        <v>341</v>
      </c>
      <c r="F15" s="35" t="s">
        <v>227</v>
      </c>
      <c r="G15" s="1">
        <v>-7.0000000000000001E-3</v>
      </c>
    </row>
    <row r="16" spans="1:12" x14ac:dyDescent="0.35">
      <c r="A16" s="37" t="s">
        <v>7</v>
      </c>
      <c r="B16" s="35" t="s">
        <v>232</v>
      </c>
      <c r="C16" s="35" t="s">
        <v>232</v>
      </c>
      <c r="D16" s="35" t="s">
        <v>232</v>
      </c>
      <c r="E16" s="35" t="s">
        <v>232</v>
      </c>
      <c r="F16" s="35" t="s">
        <v>225</v>
      </c>
      <c r="G16" s="1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6:G1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/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160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s="35" t="s">
        <v>27</v>
      </c>
      <c r="C4" s="35" t="s">
        <v>28</v>
      </c>
      <c r="D4" s="35" t="s">
        <v>162</v>
      </c>
      <c r="E4" s="35" t="s">
        <v>163</v>
      </c>
      <c r="F4" s="35" t="s">
        <v>164</v>
      </c>
      <c r="G4" s="1"/>
      <c r="H4" s="1"/>
    </row>
    <row r="5" spans="1:12" x14ac:dyDescent="0.35">
      <c r="A5" s="35" t="s">
        <v>1</v>
      </c>
      <c r="B5" s="35" t="s">
        <v>355</v>
      </c>
      <c r="C5" s="35" t="s">
        <v>238</v>
      </c>
      <c r="D5" s="35" t="s">
        <v>356</v>
      </c>
      <c r="E5" s="35" t="s">
        <v>357</v>
      </c>
      <c r="F5" s="35" t="s">
        <v>184</v>
      </c>
      <c r="G5" s="1"/>
      <c r="H5" s="1"/>
    </row>
    <row r="6" spans="1:12" x14ac:dyDescent="0.35">
      <c r="A6" s="35" t="s">
        <v>7</v>
      </c>
      <c r="B6" s="35" t="s">
        <v>358</v>
      </c>
      <c r="C6" s="35" t="s">
        <v>359</v>
      </c>
      <c r="D6" s="35" t="s">
        <v>360</v>
      </c>
      <c r="E6" s="35" t="s">
        <v>359</v>
      </c>
      <c r="F6" s="35"/>
      <c r="G6" s="1"/>
      <c r="H6" s="1"/>
    </row>
    <row r="7" spans="1:12" x14ac:dyDescent="0.35">
      <c r="A7" s="35" t="s">
        <v>2</v>
      </c>
      <c r="B7" s="35" t="s">
        <v>278</v>
      </c>
      <c r="C7" s="35" t="s">
        <v>312</v>
      </c>
      <c r="D7" s="35" t="s">
        <v>361</v>
      </c>
      <c r="E7" s="35" t="s">
        <v>362</v>
      </c>
      <c r="F7" s="35" t="s">
        <v>363</v>
      </c>
      <c r="G7" s="1"/>
      <c r="H7" s="1"/>
    </row>
    <row r="8" spans="1:12" x14ac:dyDescent="0.35">
      <c r="A8" s="35" t="s">
        <v>7</v>
      </c>
      <c r="B8" s="35" t="s">
        <v>364</v>
      </c>
      <c r="C8" s="35" t="s">
        <v>365</v>
      </c>
      <c r="D8" s="35" t="s">
        <v>366</v>
      </c>
      <c r="E8" s="35" t="s">
        <v>366</v>
      </c>
      <c r="F8" s="35"/>
      <c r="G8" s="1"/>
      <c r="H8" s="1"/>
    </row>
    <row r="9" spans="1:12" x14ac:dyDescent="0.35">
      <c r="A9" s="35" t="s">
        <v>3</v>
      </c>
      <c r="B9" s="35" t="s">
        <v>367</v>
      </c>
      <c r="C9" s="35" t="s">
        <v>368</v>
      </c>
      <c r="D9" s="35" t="s">
        <v>178</v>
      </c>
      <c r="E9" s="35" t="s">
        <v>369</v>
      </c>
      <c r="F9" s="35" t="s">
        <v>370</v>
      </c>
      <c r="G9" s="1"/>
      <c r="H9" s="1"/>
      <c r="I9" s="1"/>
      <c r="J9" s="1"/>
      <c r="K9" s="1"/>
      <c r="L9" s="1"/>
    </row>
    <row r="10" spans="1:12" x14ac:dyDescent="0.35">
      <c r="A10" s="35" t="s">
        <v>7</v>
      </c>
      <c r="B10" s="35" t="s">
        <v>262</v>
      </c>
      <c r="C10" s="35" t="s">
        <v>262</v>
      </c>
      <c r="D10" s="35" t="s">
        <v>371</v>
      </c>
      <c r="E10" s="35" t="s">
        <v>262</v>
      </c>
      <c r="F10" s="35"/>
      <c r="G10" s="1"/>
      <c r="H10" s="1"/>
      <c r="I10" s="1"/>
      <c r="J10" s="1"/>
      <c r="K10" s="1"/>
      <c r="L10" s="1"/>
    </row>
    <row r="11" spans="1:12" x14ac:dyDescent="0.35">
      <c r="A11" s="37" t="s">
        <v>4</v>
      </c>
      <c r="B11" s="37" t="s">
        <v>372</v>
      </c>
      <c r="C11" s="37" t="s">
        <v>373</v>
      </c>
      <c r="D11" s="37" t="s">
        <v>374</v>
      </c>
      <c r="E11" s="37" t="s">
        <v>270</v>
      </c>
      <c r="F11" s="37" t="s">
        <v>243</v>
      </c>
    </row>
    <row r="12" spans="1:12" x14ac:dyDescent="0.35">
      <c r="A12" s="37" t="s">
        <v>7</v>
      </c>
      <c r="B12" s="37" t="s">
        <v>375</v>
      </c>
      <c r="C12" s="37" t="s">
        <v>375</v>
      </c>
      <c r="D12" s="37" t="s">
        <v>376</v>
      </c>
      <c r="E12" s="37" t="s">
        <v>376</v>
      </c>
      <c r="F12" s="37"/>
    </row>
    <row r="13" spans="1:12" x14ac:dyDescent="0.35">
      <c r="A13" s="37"/>
      <c r="B13" s="37"/>
      <c r="C13" s="37"/>
      <c r="D13" s="37"/>
      <c r="E13" s="37"/>
      <c r="F13" s="37"/>
    </row>
    <row r="15" spans="1:12" x14ac:dyDescent="0.35">
      <c r="A15" s="1" t="s">
        <v>29</v>
      </c>
    </row>
  </sheetData>
  <pageMargins left="0.7" right="0.7" top="0.75" bottom="0.75" header="0.3" footer="0.3"/>
  <pageSetup paperSize="9" orientation="portrait" r:id="rId1"/>
  <ignoredErrors>
    <ignoredError sqref="B5:F12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I13" sqref="I13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160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s="35" t="s">
        <v>27</v>
      </c>
      <c r="C4" s="35" t="s">
        <v>28</v>
      </c>
      <c r="D4" s="35" t="s">
        <v>162</v>
      </c>
      <c r="E4" s="35" t="s">
        <v>163</v>
      </c>
      <c r="F4" s="35" t="s">
        <v>164</v>
      </c>
      <c r="G4" s="1"/>
      <c r="H4" s="1"/>
    </row>
    <row r="5" spans="1:12" x14ac:dyDescent="0.35">
      <c r="A5" s="35" t="s">
        <v>0</v>
      </c>
      <c r="B5" s="35" t="s">
        <v>207</v>
      </c>
      <c r="C5" s="35" t="s">
        <v>167</v>
      </c>
      <c r="D5" s="35" t="s">
        <v>170</v>
      </c>
      <c r="E5" s="35" t="s">
        <v>207</v>
      </c>
      <c r="F5" s="35" t="s">
        <v>377</v>
      </c>
      <c r="G5" s="1"/>
      <c r="H5" s="1"/>
    </row>
    <row r="6" spans="1:12" x14ac:dyDescent="0.35">
      <c r="A6" s="35" t="s">
        <v>7</v>
      </c>
      <c r="B6" s="35" t="s">
        <v>185</v>
      </c>
      <c r="C6" s="35" t="s">
        <v>185</v>
      </c>
      <c r="D6" s="35" t="s">
        <v>185</v>
      </c>
      <c r="E6" s="35" t="s">
        <v>185</v>
      </c>
      <c r="F6" s="35"/>
      <c r="G6" s="1"/>
      <c r="H6" s="1"/>
    </row>
    <row r="7" spans="1:12" x14ac:dyDescent="0.35">
      <c r="A7" s="35" t="s">
        <v>1</v>
      </c>
      <c r="B7" s="35" t="s">
        <v>168</v>
      </c>
      <c r="C7" s="35" t="s">
        <v>378</v>
      </c>
      <c r="D7" s="35" t="s">
        <v>201</v>
      </c>
      <c r="E7" s="35" t="s">
        <v>206</v>
      </c>
      <c r="F7" s="35" t="s">
        <v>308</v>
      </c>
      <c r="G7" s="1"/>
      <c r="H7" s="1"/>
    </row>
    <row r="8" spans="1:12" x14ac:dyDescent="0.35">
      <c r="A8" s="35" t="s">
        <v>7</v>
      </c>
      <c r="B8" s="35" t="s">
        <v>185</v>
      </c>
      <c r="C8" s="35" t="s">
        <v>185</v>
      </c>
      <c r="D8" s="35" t="s">
        <v>185</v>
      </c>
      <c r="E8" s="35" t="s">
        <v>190</v>
      </c>
      <c r="F8" s="35"/>
      <c r="G8" s="1"/>
      <c r="H8" s="1"/>
    </row>
    <row r="9" spans="1:12" x14ac:dyDescent="0.35">
      <c r="A9" s="35" t="s">
        <v>2</v>
      </c>
      <c r="B9" s="35" t="s">
        <v>379</v>
      </c>
      <c r="C9" s="35" t="s">
        <v>310</v>
      </c>
      <c r="D9" s="35" t="s">
        <v>173</v>
      </c>
      <c r="E9" s="35" t="s">
        <v>246</v>
      </c>
      <c r="F9" s="35" t="s">
        <v>380</v>
      </c>
      <c r="G9" s="1"/>
      <c r="H9" s="1"/>
    </row>
    <row r="10" spans="1:12" x14ac:dyDescent="0.35">
      <c r="A10" s="35" t="s">
        <v>7</v>
      </c>
      <c r="B10" s="35" t="s">
        <v>193</v>
      </c>
      <c r="C10" s="35" t="s">
        <v>249</v>
      </c>
      <c r="D10" s="35" t="s">
        <v>262</v>
      </c>
      <c r="E10" s="35" t="s">
        <v>285</v>
      </c>
      <c r="F10" s="35"/>
      <c r="G10" s="1"/>
      <c r="H10" s="1"/>
    </row>
    <row r="11" spans="1:12" x14ac:dyDescent="0.35">
      <c r="A11" s="35" t="s">
        <v>3</v>
      </c>
      <c r="B11" s="35" t="s">
        <v>166</v>
      </c>
      <c r="C11" s="35" t="s">
        <v>265</v>
      </c>
      <c r="D11" s="35" t="s">
        <v>267</v>
      </c>
      <c r="E11" s="35" t="s">
        <v>299</v>
      </c>
      <c r="F11" s="35" t="s">
        <v>325</v>
      </c>
      <c r="G11" s="1"/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190</v>
      </c>
      <c r="C12" s="35" t="s">
        <v>190</v>
      </c>
      <c r="D12" s="35" t="s">
        <v>190</v>
      </c>
      <c r="E12" s="35" t="s">
        <v>190</v>
      </c>
      <c r="F12" s="35"/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7" t="s">
        <v>336</v>
      </c>
      <c r="C13" s="37" t="s">
        <v>166</v>
      </c>
      <c r="D13" s="37" t="s">
        <v>178</v>
      </c>
      <c r="E13" s="37" t="s">
        <v>381</v>
      </c>
      <c r="F13" s="37" t="s">
        <v>382</v>
      </c>
    </row>
    <row r="14" spans="1:12" x14ac:dyDescent="0.35">
      <c r="A14" s="37" t="s">
        <v>7</v>
      </c>
      <c r="B14" s="37" t="s">
        <v>249</v>
      </c>
      <c r="C14" s="37" t="s">
        <v>249</v>
      </c>
      <c r="D14" s="37" t="s">
        <v>262</v>
      </c>
      <c r="E14" s="37" t="s">
        <v>262</v>
      </c>
      <c r="F14" s="37"/>
    </row>
    <row r="15" spans="1:12" x14ac:dyDescent="0.35">
      <c r="A15" s="37" t="s">
        <v>5</v>
      </c>
      <c r="B15" s="37" t="s">
        <v>258</v>
      </c>
      <c r="C15" s="37" t="s">
        <v>180</v>
      </c>
      <c r="D15" s="37" t="s">
        <v>180</v>
      </c>
      <c r="E15" s="37" t="s">
        <v>260</v>
      </c>
      <c r="F15" s="37" t="s">
        <v>383</v>
      </c>
    </row>
    <row r="16" spans="1:12" x14ac:dyDescent="0.35">
      <c r="A16" s="37" t="s">
        <v>7</v>
      </c>
      <c r="B16" s="37" t="s">
        <v>193</v>
      </c>
      <c r="C16" s="37" t="s">
        <v>193</v>
      </c>
      <c r="D16" s="37" t="s">
        <v>193</v>
      </c>
      <c r="E16" s="37" t="s">
        <v>249</v>
      </c>
      <c r="F16" s="37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6:F16 F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19" sqref="H19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160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s="35" t="s">
        <v>27</v>
      </c>
      <c r="C4" s="35" t="s">
        <v>28</v>
      </c>
      <c r="D4" s="35" t="s">
        <v>162</v>
      </c>
      <c r="E4" s="35" t="s">
        <v>163</v>
      </c>
      <c r="F4" s="35" t="s">
        <v>164</v>
      </c>
      <c r="G4" s="1"/>
      <c r="H4" s="1"/>
    </row>
    <row r="5" spans="1:12" x14ac:dyDescent="0.35">
      <c r="A5" s="35" t="s">
        <v>0</v>
      </c>
      <c r="B5" s="35" t="s">
        <v>384</v>
      </c>
      <c r="C5" s="35" t="s">
        <v>259</v>
      </c>
      <c r="D5" s="35" t="s">
        <v>277</v>
      </c>
      <c r="E5" s="35" t="s">
        <v>385</v>
      </c>
      <c r="F5" s="35" t="s">
        <v>386</v>
      </c>
      <c r="G5" s="1"/>
      <c r="H5" s="1"/>
    </row>
    <row r="6" spans="1:12" x14ac:dyDescent="0.35">
      <c r="A6" s="35" t="s">
        <v>7</v>
      </c>
      <c r="B6" s="35" t="s">
        <v>318</v>
      </c>
      <c r="C6" s="35" t="s">
        <v>387</v>
      </c>
      <c r="D6" s="35" t="s">
        <v>388</v>
      </c>
      <c r="E6" s="35" t="s">
        <v>389</v>
      </c>
      <c r="F6" s="35"/>
      <c r="G6" s="1"/>
      <c r="H6" s="1"/>
    </row>
    <row r="7" spans="1:12" x14ac:dyDescent="0.35">
      <c r="A7" s="35" t="s">
        <v>1</v>
      </c>
      <c r="B7" s="35" t="s">
        <v>390</v>
      </c>
      <c r="C7" s="35" t="s">
        <v>391</v>
      </c>
      <c r="D7" s="35" t="s">
        <v>392</v>
      </c>
      <c r="E7" s="35" t="s">
        <v>393</v>
      </c>
      <c r="F7" s="35" t="s">
        <v>370</v>
      </c>
      <c r="G7" s="1"/>
      <c r="H7" s="1"/>
    </row>
    <row r="8" spans="1:12" x14ac:dyDescent="0.35">
      <c r="A8" s="35" t="s">
        <v>7</v>
      </c>
      <c r="B8" s="35" t="s">
        <v>394</v>
      </c>
      <c r="C8" s="35" t="s">
        <v>395</v>
      </c>
      <c r="D8" s="35" t="s">
        <v>396</v>
      </c>
      <c r="E8" s="35" t="s">
        <v>397</v>
      </c>
      <c r="F8" s="35"/>
      <c r="G8" s="1"/>
      <c r="H8" s="1"/>
    </row>
    <row r="9" spans="1:12" x14ac:dyDescent="0.35">
      <c r="A9" s="35" t="s">
        <v>2</v>
      </c>
      <c r="B9" s="35" t="s">
        <v>398</v>
      </c>
      <c r="C9" s="35" t="s">
        <v>399</v>
      </c>
      <c r="D9" s="35" t="s">
        <v>400</v>
      </c>
      <c r="E9" s="35" t="s">
        <v>280</v>
      </c>
      <c r="F9" s="35" t="s">
        <v>327</v>
      </c>
      <c r="G9" s="1"/>
      <c r="H9" s="1"/>
    </row>
    <row r="10" spans="1:12" x14ac:dyDescent="0.35">
      <c r="A10" s="35" t="s">
        <v>7</v>
      </c>
      <c r="B10" s="35" t="s">
        <v>190</v>
      </c>
      <c r="C10" s="35" t="s">
        <v>190</v>
      </c>
      <c r="D10" s="35" t="s">
        <v>193</v>
      </c>
      <c r="E10" s="35" t="s">
        <v>249</v>
      </c>
      <c r="F10" s="35"/>
      <c r="G10" s="1"/>
      <c r="H10" s="1"/>
    </row>
    <row r="11" spans="1:12" x14ac:dyDescent="0.35">
      <c r="A11" s="37" t="s">
        <v>4</v>
      </c>
      <c r="B11" s="37" t="s">
        <v>173</v>
      </c>
      <c r="C11" s="37" t="s">
        <v>246</v>
      </c>
      <c r="D11" s="37" t="s">
        <v>321</v>
      </c>
      <c r="E11" s="37" t="s">
        <v>181</v>
      </c>
      <c r="F11" s="37" t="s">
        <v>401</v>
      </c>
    </row>
    <row r="12" spans="1:12" x14ac:dyDescent="0.35">
      <c r="A12" s="37" t="s">
        <v>7</v>
      </c>
      <c r="B12" s="37" t="s">
        <v>193</v>
      </c>
      <c r="C12" s="37" t="s">
        <v>249</v>
      </c>
      <c r="D12" s="37" t="s">
        <v>262</v>
      </c>
      <c r="E12" s="37" t="s">
        <v>262</v>
      </c>
      <c r="F12" s="37"/>
    </row>
    <row r="13" spans="1:12" x14ac:dyDescent="0.35">
      <c r="A13" s="37" t="s">
        <v>5</v>
      </c>
      <c r="B13" s="37" t="s">
        <v>400</v>
      </c>
      <c r="C13" s="37" t="s">
        <v>402</v>
      </c>
      <c r="D13" s="37" t="s">
        <v>247</v>
      </c>
      <c r="E13" s="37" t="s">
        <v>403</v>
      </c>
      <c r="F13" s="37" t="s">
        <v>279</v>
      </c>
    </row>
    <row r="14" spans="1:12" x14ac:dyDescent="0.35">
      <c r="A14" s="37" t="s">
        <v>7</v>
      </c>
      <c r="B14" s="37" t="s">
        <v>318</v>
      </c>
      <c r="C14" s="37" t="s">
        <v>387</v>
      </c>
      <c r="D14" s="37" t="s">
        <v>388</v>
      </c>
      <c r="E14" s="37" t="s">
        <v>389</v>
      </c>
      <c r="F14" s="37"/>
    </row>
    <row r="15" spans="1:12" x14ac:dyDescent="0.35">
      <c r="A15" s="37"/>
      <c r="B15" s="37"/>
      <c r="C15" s="37"/>
      <c r="D15" s="37"/>
      <c r="E15" s="37"/>
      <c r="F15" s="37"/>
    </row>
    <row r="17" spans="1:1" x14ac:dyDescent="0.35">
      <c r="A17" s="1" t="s">
        <v>29</v>
      </c>
    </row>
  </sheetData>
  <pageMargins left="0.7" right="0.7" top="0.75" bottom="0.75" header="0.3" footer="0.3"/>
  <pageSetup paperSize="9" orientation="portrait" r:id="rId1"/>
  <ignoredErrors>
    <ignoredError sqref="B6:F14 F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B3" sqref="B3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415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t="s">
        <v>235</v>
      </c>
      <c r="C4" s="35" t="s">
        <v>27</v>
      </c>
      <c r="D4" s="35" t="s">
        <v>28</v>
      </c>
      <c r="E4" s="35" t="s">
        <v>162</v>
      </c>
      <c r="F4" s="35" t="s">
        <v>163</v>
      </c>
      <c r="G4" s="35" t="s">
        <v>164</v>
      </c>
      <c r="H4" s="1"/>
    </row>
    <row r="5" spans="1:12" x14ac:dyDescent="0.35">
      <c r="A5" s="35" t="s">
        <v>1</v>
      </c>
      <c r="B5" s="35" t="s">
        <v>202</v>
      </c>
      <c r="C5" s="35" t="s">
        <v>333</v>
      </c>
      <c r="D5" s="35" t="s">
        <v>404</v>
      </c>
      <c r="E5" s="35" t="s">
        <v>244</v>
      </c>
      <c r="F5" s="35" t="s">
        <v>405</v>
      </c>
      <c r="G5" s="1">
        <v>0.01</v>
      </c>
      <c r="H5" s="1"/>
    </row>
    <row r="6" spans="1:12" x14ac:dyDescent="0.35">
      <c r="A6" s="35" t="s">
        <v>7</v>
      </c>
      <c r="B6" s="35" t="s">
        <v>190</v>
      </c>
      <c r="C6" s="35" t="s">
        <v>190</v>
      </c>
      <c r="D6" s="35" t="s">
        <v>193</v>
      </c>
      <c r="E6" s="35" t="s">
        <v>193</v>
      </c>
      <c r="F6" s="35" t="s">
        <v>193</v>
      </c>
      <c r="G6" s="1"/>
      <c r="H6" s="1"/>
    </row>
    <row r="7" spans="1:12" x14ac:dyDescent="0.35">
      <c r="A7" s="35" t="s">
        <v>2</v>
      </c>
      <c r="B7" s="35" t="s">
        <v>406</v>
      </c>
      <c r="C7" s="35" t="s">
        <v>251</v>
      </c>
      <c r="D7" s="35" t="s">
        <v>220</v>
      </c>
      <c r="E7" s="35" t="s">
        <v>407</v>
      </c>
      <c r="F7" s="35" t="s">
        <v>228</v>
      </c>
      <c r="G7" s="1">
        <v>-2.4E-2</v>
      </c>
      <c r="H7" s="1"/>
    </row>
    <row r="8" spans="1:12" x14ac:dyDescent="0.35">
      <c r="A8" s="35" t="s">
        <v>7</v>
      </c>
      <c r="B8" s="35" t="s">
        <v>193</v>
      </c>
      <c r="C8" s="35" t="s">
        <v>193</v>
      </c>
      <c r="D8" s="35" t="s">
        <v>285</v>
      </c>
      <c r="E8" s="35" t="s">
        <v>317</v>
      </c>
      <c r="F8" s="35" t="s">
        <v>317</v>
      </c>
      <c r="G8" s="1"/>
      <c r="H8" s="1"/>
    </row>
    <row r="9" spans="1:12" x14ac:dyDescent="0.35">
      <c r="A9" s="35" t="s">
        <v>3</v>
      </c>
      <c r="B9" s="35" t="s">
        <v>332</v>
      </c>
      <c r="C9" s="35" t="s">
        <v>378</v>
      </c>
      <c r="D9" s="35" t="s">
        <v>170</v>
      </c>
      <c r="E9" s="35" t="s">
        <v>289</v>
      </c>
      <c r="F9" s="35" t="s">
        <v>267</v>
      </c>
      <c r="G9" s="1">
        <v>2.3E-2</v>
      </c>
      <c r="H9" s="1"/>
      <c r="I9" s="1"/>
      <c r="J9" s="1"/>
      <c r="K9" s="1"/>
      <c r="L9" s="1"/>
    </row>
    <row r="10" spans="1:12" x14ac:dyDescent="0.35">
      <c r="A10" s="35" t="s">
        <v>7</v>
      </c>
      <c r="B10" s="35" t="s">
        <v>185</v>
      </c>
      <c r="C10" s="35" t="s">
        <v>185</v>
      </c>
      <c r="D10" s="35" t="s">
        <v>185</v>
      </c>
      <c r="E10" s="35" t="s">
        <v>185</v>
      </c>
      <c r="F10" s="35" t="s">
        <v>185</v>
      </c>
      <c r="G10" s="1"/>
      <c r="H10" s="1"/>
      <c r="I10" s="1"/>
      <c r="J10" s="1"/>
      <c r="K10" s="1"/>
      <c r="L10" s="1"/>
    </row>
    <row r="11" spans="1:12" x14ac:dyDescent="0.35">
      <c r="A11" s="37" t="s">
        <v>4</v>
      </c>
      <c r="B11" s="35" t="s">
        <v>408</v>
      </c>
      <c r="C11" s="35" t="s">
        <v>324</v>
      </c>
      <c r="D11" s="35" t="s">
        <v>274</v>
      </c>
      <c r="E11" s="35" t="s">
        <v>291</v>
      </c>
      <c r="F11" s="35" t="s">
        <v>210</v>
      </c>
      <c r="G11" s="1">
        <v>4.1000000000000002E-2</v>
      </c>
    </row>
    <row r="12" spans="1:12" x14ac:dyDescent="0.35">
      <c r="A12" s="37" t="s">
        <v>7</v>
      </c>
      <c r="B12" s="35" t="s">
        <v>185</v>
      </c>
      <c r="C12" s="35" t="s">
        <v>185</v>
      </c>
      <c r="D12" s="35" t="s">
        <v>190</v>
      </c>
      <c r="E12" s="35" t="s">
        <v>190</v>
      </c>
      <c r="F12" s="35" t="s">
        <v>190</v>
      </c>
      <c r="G12" s="1"/>
    </row>
    <row r="13" spans="1:12" x14ac:dyDescent="0.35">
      <c r="A13" s="37"/>
      <c r="B13" s="37"/>
      <c r="C13" s="37"/>
      <c r="D13" s="37"/>
      <c r="E13" s="37"/>
      <c r="F13" s="37"/>
    </row>
    <row r="15" spans="1:12" x14ac:dyDescent="0.35">
      <c r="A15" s="1" t="s">
        <v>29</v>
      </c>
    </row>
  </sheetData>
  <pageMargins left="0.7" right="0.7" top="0.75" bottom="0.75" header="0.3" footer="0.3"/>
  <pageSetup paperSize="9" orientation="portrait" r:id="rId1"/>
  <ignoredErrors>
    <ignoredError sqref="B6:G13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3" sqref="B3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415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t="s">
        <v>235</v>
      </c>
      <c r="C4" s="35" t="s">
        <v>27</v>
      </c>
      <c r="D4" s="35" t="s">
        <v>28</v>
      </c>
      <c r="E4" s="35" t="s">
        <v>162</v>
      </c>
      <c r="F4" s="35" t="s">
        <v>163</v>
      </c>
      <c r="G4" s="35" t="s">
        <v>164</v>
      </c>
      <c r="H4" s="1"/>
    </row>
    <row r="5" spans="1:12" x14ac:dyDescent="0.35">
      <c r="A5" s="35" t="s">
        <v>0</v>
      </c>
      <c r="B5" s="35" t="s">
        <v>214</v>
      </c>
      <c r="C5" s="35" t="s">
        <v>196</v>
      </c>
      <c r="D5" s="35" t="s">
        <v>195</v>
      </c>
      <c r="E5" s="35" t="s">
        <v>195</v>
      </c>
      <c r="F5" s="35" t="s">
        <v>196</v>
      </c>
      <c r="G5" s="1">
        <v>3.0000000000000001E-3</v>
      </c>
      <c r="H5" s="1"/>
    </row>
    <row r="6" spans="1:12" x14ac:dyDescent="0.35">
      <c r="A6" s="35" t="s">
        <v>7</v>
      </c>
      <c r="B6" s="35" t="s">
        <v>197</v>
      </c>
      <c r="C6" s="35" t="s">
        <v>197</v>
      </c>
      <c r="D6" s="35" t="s">
        <v>198</v>
      </c>
      <c r="E6" s="35" t="s">
        <v>199</v>
      </c>
      <c r="F6" s="35" t="s">
        <v>199</v>
      </c>
      <c r="G6" s="1"/>
      <c r="H6" s="1"/>
    </row>
    <row r="7" spans="1:12" x14ac:dyDescent="0.35">
      <c r="A7" s="35" t="s">
        <v>1</v>
      </c>
      <c r="B7" s="35" t="s">
        <v>217</v>
      </c>
      <c r="C7" s="35" t="s">
        <v>295</v>
      </c>
      <c r="D7" s="35" t="s">
        <v>201</v>
      </c>
      <c r="E7" s="35" t="s">
        <v>201</v>
      </c>
      <c r="F7" s="35" t="s">
        <v>295</v>
      </c>
      <c r="G7" s="1">
        <v>8.9999999999999993E-3</v>
      </c>
      <c r="H7" s="1"/>
    </row>
    <row r="8" spans="1:12" x14ac:dyDescent="0.35">
      <c r="A8" s="35" t="s">
        <v>7</v>
      </c>
      <c r="B8" s="35" t="s">
        <v>198</v>
      </c>
      <c r="C8" s="35" t="s">
        <v>199</v>
      </c>
      <c r="D8" s="35" t="s">
        <v>224</v>
      </c>
      <c r="E8" s="35" t="s">
        <v>224</v>
      </c>
      <c r="F8" s="35" t="s">
        <v>232</v>
      </c>
      <c r="G8" s="1"/>
      <c r="H8" s="1"/>
    </row>
    <row r="9" spans="1:12" x14ac:dyDescent="0.35">
      <c r="A9" s="35" t="s">
        <v>2</v>
      </c>
      <c r="B9" s="35" t="s">
        <v>170</v>
      </c>
      <c r="C9" s="35" t="s">
        <v>167</v>
      </c>
      <c r="D9" s="35" t="s">
        <v>167</v>
      </c>
      <c r="E9" s="35" t="s">
        <v>166</v>
      </c>
      <c r="F9" s="35" t="s">
        <v>166</v>
      </c>
      <c r="G9" s="1">
        <v>1.9E-2</v>
      </c>
      <c r="H9" s="1"/>
    </row>
    <row r="10" spans="1:12" x14ac:dyDescent="0.35">
      <c r="A10" s="35" t="s">
        <v>7</v>
      </c>
      <c r="B10" s="35" t="s">
        <v>203</v>
      </c>
      <c r="C10" s="35" t="s">
        <v>203</v>
      </c>
      <c r="D10" s="35" t="s">
        <v>185</v>
      </c>
      <c r="E10" s="35" t="s">
        <v>185</v>
      </c>
      <c r="F10" s="35" t="s">
        <v>185</v>
      </c>
      <c r="G10" s="1"/>
      <c r="H10" s="1"/>
    </row>
    <row r="11" spans="1:12" x14ac:dyDescent="0.35">
      <c r="A11" s="35" t="s">
        <v>3</v>
      </c>
      <c r="B11" s="35" t="s">
        <v>201</v>
      </c>
      <c r="C11" s="35" t="s">
        <v>201</v>
      </c>
      <c r="D11" s="35" t="s">
        <v>295</v>
      </c>
      <c r="E11" s="35" t="s">
        <v>202</v>
      </c>
      <c r="F11" s="35" t="s">
        <v>201</v>
      </c>
      <c r="G11" s="1">
        <v>8.9999999999999993E-3</v>
      </c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203</v>
      </c>
      <c r="C12" s="35" t="s">
        <v>203</v>
      </c>
      <c r="D12" s="35" t="s">
        <v>203</v>
      </c>
      <c r="E12" s="35" t="s">
        <v>203</v>
      </c>
      <c r="F12" s="35" t="s">
        <v>203</v>
      </c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5" t="s">
        <v>179</v>
      </c>
      <c r="C13" s="35" t="s">
        <v>275</v>
      </c>
      <c r="D13" s="35" t="s">
        <v>176</v>
      </c>
      <c r="E13" s="35" t="s">
        <v>255</v>
      </c>
      <c r="F13" s="35" t="s">
        <v>265</v>
      </c>
      <c r="G13" s="1">
        <v>3.3000000000000002E-2</v>
      </c>
    </row>
    <row r="14" spans="1:12" x14ac:dyDescent="0.35">
      <c r="A14" s="37" t="s">
        <v>7</v>
      </c>
      <c r="B14" s="35" t="s">
        <v>203</v>
      </c>
      <c r="C14" s="35" t="s">
        <v>185</v>
      </c>
      <c r="D14" s="35" t="s">
        <v>185</v>
      </c>
      <c r="E14" s="35" t="s">
        <v>185</v>
      </c>
      <c r="F14" s="35" t="s">
        <v>185</v>
      </c>
      <c r="G14" s="1"/>
    </row>
    <row r="15" spans="1:12" x14ac:dyDescent="0.35">
      <c r="A15" s="37" t="s">
        <v>5</v>
      </c>
      <c r="B15" s="35" t="s">
        <v>213</v>
      </c>
      <c r="C15" s="35" t="s">
        <v>209</v>
      </c>
      <c r="D15" s="35" t="s">
        <v>213</v>
      </c>
      <c r="E15" s="35" t="s">
        <v>213</v>
      </c>
      <c r="F15" s="35" t="s">
        <v>209</v>
      </c>
      <c r="G15" s="1">
        <v>1.2E-2</v>
      </c>
    </row>
    <row r="16" spans="1:12" x14ac:dyDescent="0.35">
      <c r="A16" s="37" t="s">
        <v>7</v>
      </c>
      <c r="B16" s="35" t="s">
        <v>203</v>
      </c>
      <c r="C16" s="35" t="s">
        <v>203</v>
      </c>
      <c r="D16" s="35" t="s">
        <v>203</v>
      </c>
      <c r="E16" s="35" t="s">
        <v>203</v>
      </c>
      <c r="F16" s="35" t="s">
        <v>185</v>
      </c>
      <c r="G16" s="1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5:G16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3" sqref="B3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415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t="s">
        <v>235</v>
      </c>
      <c r="C4" s="35" t="s">
        <v>27</v>
      </c>
      <c r="D4" s="35" t="s">
        <v>28</v>
      </c>
      <c r="E4" s="35" t="s">
        <v>162</v>
      </c>
      <c r="F4" s="35" t="s">
        <v>163</v>
      </c>
      <c r="G4" s="35" t="s">
        <v>164</v>
      </c>
      <c r="H4" s="1"/>
    </row>
    <row r="5" spans="1:12" x14ac:dyDescent="0.35">
      <c r="A5" s="35" t="s">
        <v>0</v>
      </c>
      <c r="B5" s="35" t="s">
        <v>202</v>
      </c>
      <c r="C5" s="35" t="s">
        <v>207</v>
      </c>
      <c r="D5" s="35" t="s">
        <v>265</v>
      </c>
      <c r="E5" s="35" t="s">
        <v>208</v>
      </c>
      <c r="F5" s="35" t="s">
        <v>206</v>
      </c>
      <c r="G5" s="1">
        <v>1.7000000000000001E-2</v>
      </c>
      <c r="H5" s="1"/>
    </row>
    <row r="6" spans="1:12" x14ac:dyDescent="0.35">
      <c r="A6" s="35" t="s">
        <v>7</v>
      </c>
      <c r="B6" s="35" t="s">
        <v>185</v>
      </c>
      <c r="C6" s="35" t="s">
        <v>185</v>
      </c>
      <c r="D6" s="35" t="s">
        <v>190</v>
      </c>
      <c r="E6" s="35" t="s">
        <v>190</v>
      </c>
      <c r="F6" s="35" t="s">
        <v>190</v>
      </c>
      <c r="G6" s="1"/>
      <c r="H6" s="1"/>
    </row>
    <row r="7" spans="1:12" x14ac:dyDescent="0.35">
      <c r="A7" s="35" t="s">
        <v>1</v>
      </c>
      <c r="B7" s="35" t="s">
        <v>409</v>
      </c>
      <c r="C7" s="35" t="s">
        <v>410</v>
      </c>
      <c r="D7" s="35" t="s">
        <v>290</v>
      </c>
      <c r="E7" s="35" t="s">
        <v>411</v>
      </c>
      <c r="F7" s="35" t="s">
        <v>186</v>
      </c>
      <c r="G7" s="1">
        <v>2.1999999999999999E-2</v>
      </c>
      <c r="H7" s="1"/>
    </row>
    <row r="8" spans="1:12" x14ac:dyDescent="0.35">
      <c r="A8" s="35" t="s">
        <v>7</v>
      </c>
      <c r="B8" s="35" t="s">
        <v>190</v>
      </c>
      <c r="C8" s="35" t="s">
        <v>249</v>
      </c>
      <c r="D8" s="35" t="s">
        <v>262</v>
      </c>
      <c r="E8" s="35" t="s">
        <v>318</v>
      </c>
      <c r="F8" s="35" t="s">
        <v>388</v>
      </c>
      <c r="G8" s="1"/>
      <c r="H8" s="1"/>
    </row>
    <row r="9" spans="1:12" x14ac:dyDescent="0.35">
      <c r="A9" s="35" t="s">
        <v>2</v>
      </c>
      <c r="B9" s="35" t="s">
        <v>167</v>
      </c>
      <c r="C9" s="35" t="s">
        <v>288</v>
      </c>
      <c r="D9" s="35" t="s">
        <v>217</v>
      </c>
      <c r="E9" s="35" t="s">
        <v>201</v>
      </c>
      <c r="F9" s="35" t="s">
        <v>209</v>
      </c>
      <c r="G9" s="1">
        <v>8.0000000000000002E-3</v>
      </c>
      <c r="H9" s="1"/>
    </row>
    <row r="10" spans="1:12" x14ac:dyDescent="0.35">
      <c r="A10" s="35" t="s">
        <v>7</v>
      </c>
      <c r="B10" s="35" t="s">
        <v>203</v>
      </c>
      <c r="C10" s="35" t="s">
        <v>203</v>
      </c>
      <c r="D10" s="35" t="s">
        <v>203</v>
      </c>
      <c r="E10" s="35" t="s">
        <v>203</v>
      </c>
      <c r="F10" s="35" t="s">
        <v>203</v>
      </c>
      <c r="G10" s="1"/>
      <c r="H10" s="1"/>
    </row>
    <row r="11" spans="1:12" x14ac:dyDescent="0.35">
      <c r="A11" s="35" t="s">
        <v>3</v>
      </c>
      <c r="B11" s="35" t="s">
        <v>59</v>
      </c>
      <c r="C11" s="35" t="s">
        <v>59</v>
      </c>
      <c r="D11" s="35" t="s">
        <v>59</v>
      </c>
      <c r="E11" s="35" t="s">
        <v>59</v>
      </c>
      <c r="F11" s="35" t="s">
        <v>59</v>
      </c>
      <c r="G11" s="1" t="s">
        <v>59</v>
      </c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59</v>
      </c>
      <c r="C12" s="35" t="s">
        <v>59</v>
      </c>
      <c r="D12" s="35" t="s">
        <v>59</v>
      </c>
      <c r="E12" s="35" t="s">
        <v>59</v>
      </c>
      <c r="F12" s="35" t="s">
        <v>59</v>
      </c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5" t="s">
        <v>165</v>
      </c>
      <c r="C13" s="35" t="s">
        <v>206</v>
      </c>
      <c r="D13" s="35" t="s">
        <v>207</v>
      </c>
      <c r="E13" s="35" t="s">
        <v>166</v>
      </c>
      <c r="F13" s="35" t="s">
        <v>165</v>
      </c>
      <c r="G13" s="1">
        <v>1.9E-2</v>
      </c>
    </row>
    <row r="14" spans="1:12" x14ac:dyDescent="0.35">
      <c r="A14" s="37" t="s">
        <v>7</v>
      </c>
      <c r="B14" s="35" t="s">
        <v>203</v>
      </c>
      <c r="C14" s="35" t="s">
        <v>203</v>
      </c>
      <c r="D14" s="35" t="s">
        <v>185</v>
      </c>
      <c r="E14" s="35" t="s">
        <v>185</v>
      </c>
      <c r="F14" s="35" t="s">
        <v>185</v>
      </c>
      <c r="G14" s="1"/>
    </row>
    <row r="15" spans="1:12" x14ac:dyDescent="0.35">
      <c r="A15" s="37" t="s">
        <v>5</v>
      </c>
      <c r="B15" s="35" t="s">
        <v>412</v>
      </c>
      <c r="C15" s="35" t="s">
        <v>413</v>
      </c>
      <c r="D15" s="35" t="s">
        <v>412</v>
      </c>
      <c r="E15" s="35" t="s">
        <v>404</v>
      </c>
      <c r="F15" s="35" t="s">
        <v>414</v>
      </c>
      <c r="G15" s="1">
        <v>7.0000000000000001E-3</v>
      </c>
    </row>
    <row r="16" spans="1:12" x14ac:dyDescent="0.35">
      <c r="A16" s="37" t="s">
        <v>7</v>
      </c>
      <c r="B16" s="35" t="s">
        <v>190</v>
      </c>
      <c r="C16" s="35" t="s">
        <v>190</v>
      </c>
      <c r="D16" s="35" t="s">
        <v>190</v>
      </c>
      <c r="E16" s="35" t="s">
        <v>193</v>
      </c>
      <c r="F16" s="35" t="s">
        <v>193</v>
      </c>
      <c r="G16" s="1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6:G16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11" sqref="C11"/>
    </sheetView>
  </sheetViews>
  <sheetFormatPr defaultColWidth="8.81640625" defaultRowHeight="14.5" x14ac:dyDescent="0.35"/>
  <cols>
    <col min="1" max="1" width="17.6328125" style="1" customWidth="1"/>
    <col min="2" max="7" width="12.453125" style="1" customWidth="1"/>
    <col min="8" max="16384" width="8.81640625" style="1"/>
  </cols>
  <sheetData>
    <row r="1" spans="1:7" x14ac:dyDescent="0.35">
      <c r="A1" s="1" t="s">
        <v>60</v>
      </c>
    </row>
    <row r="3" spans="1:7" x14ac:dyDescent="0.35">
      <c r="A3" s="76" t="s">
        <v>31</v>
      </c>
      <c r="B3" s="82" t="s">
        <v>32</v>
      </c>
      <c r="C3" s="82"/>
      <c r="D3" s="82"/>
      <c r="E3" s="82"/>
      <c r="F3" s="82"/>
      <c r="G3" s="82"/>
    </row>
    <row r="4" spans="1:7" x14ac:dyDescent="0.35">
      <c r="A4" s="77"/>
      <c r="B4" s="26" t="s">
        <v>33</v>
      </c>
      <c r="C4" s="26" t="s">
        <v>0</v>
      </c>
      <c r="D4" s="26" t="s">
        <v>1</v>
      </c>
      <c r="E4" s="26" t="s">
        <v>2</v>
      </c>
      <c r="F4" s="26" t="s">
        <v>3</v>
      </c>
      <c r="G4" s="26" t="s">
        <v>4</v>
      </c>
    </row>
    <row r="5" spans="1:7" x14ac:dyDescent="0.35">
      <c r="A5" s="6" t="s">
        <v>1</v>
      </c>
      <c r="B5" s="5">
        <v>0.51</v>
      </c>
      <c r="C5" s="5">
        <v>0.49</v>
      </c>
      <c r="D5" s="5">
        <v>0.56000000000000005</v>
      </c>
      <c r="E5" s="5"/>
      <c r="F5" s="5"/>
      <c r="G5" s="5"/>
    </row>
    <row r="6" spans="1:7" x14ac:dyDescent="0.35">
      <c r="A6" s="6" t="s">
        <v>2</v>
      </c>
      <c r="B6" s="5">
        <v>0.35</v>
      </c>
      <c r="C6" s="5">
        <v>0.38</v>
      </c>
      <c r="D6" s="5">
        <v>0.38</v>
      </c>
      <c r="E6" s="5">
        <v>0.33</v>
      </c>
      <c r="F6" s="5"/>
      <c r="G6" s="5"/>
    </row>
    <row r="7" spans="1:7" x14ac:dyDescent="0.35">
      <c r="A7" s="6" t="s">
        <v>3</v>
      </c>
      <c r="B7" s="5">
        <v>0.51</v>
      </c>
      <c r="C7" s="5">
        <v>0.49</v>
      </c>
      <c r="D7" s="5">
        <v>0.5</v>
      </c>
      <c r="E7" s="5">
        <v>0.61</v>
      </c>
      <c r="F7" s="5">
        <v>0.59</v>
      </c>
      <c r="G7" s="5"/>
    </row>
    <row r="8" spans="1:7" x14ac:dyDescent="0.35">
      <c r="A8" s="32" t="s">
        <v>4</v>
      </c>
      <c r="B8" s="26">
        <v>0.49</v>
      </c>
      <c r="C8" s="26">
        <v>0.49</v>
      </c>
      <c r="D8" s="26">
        <v>0.53</v>
      </c>
      <c r="E8" s="26">
        <v>0.63</v>
      </c>
      <c r="F8" s="26">
        <v>0.53</v>
      </c>
      <c r="G8" s="26">
        <v>0.6</v>
      </c>
    </row>
  </sheetData>
  <mergeCells count="2">
    <mergeCell ref="A3:A4"/>
    <mergeCell ref="B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C16" sqref="C16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160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s="35" t="s">
        <v>27</v>
      </c>
      <c r="C4" s="35" t="s">
        <v>28</v>
      </c>
      <c r="D4" s="35" t="s">
        <v>162</v>
      </c>
      <c r="E4" s="35" t="s">
        <v>163</v>
      </c>
      <c r="F4" s="35" t="s">
        <v>164</v>
      </c>
      <c r="G4" s="1"/>
      <c r="H4" s="1"/>
    </row>
    <row r="5" spans="1:12" x14ac:dyDescent="0.35">
      <c r="A5" s="35" t="s">
        <v>0</v>
      </c>
      <c r="B5" s="35" t="s">
        <v>165</v>
      </c>
      <c r="C5" s="35" t="s">
        <v>166</v>
      </c>
      <c r="D5" s="35" t="s">
        <v>167</v>
      </c>
      <c r="E5" s="35" t="s">
        <v>166</v>
      </c>
      <c r="F5" s="35" t="s">
        <v>184</v>
      </c>
      <c r="G5" s="1"/>
      <c r="H5" s="1"/>
    </row>
    <row r="6" spans="1:12" x14ac:dyDescent="0.35">
      <c r="A6" s="35" t="s">
        <v>7</v>
      </c>
      <c r="B6" s="35" t="s">
        <v>185</v>
      </c>
      <c r="C6" s="35" t="s">
        <v>185</v>
      </c>
      <c r="D6" s="35" t="s">
        <v>185</v>
      </c>
      <c r="E6" s="35" t="s">
        <v>185</v>
      </c>
      <c r="F6" s="35"/>
      <c r="G6" s="1"/>
      <c r="H6" s="1"/>
    </row>
    <row r="7" spans="1:12" x14ac:dyDescent="0.35">
      <c r="A7" s="35" t="s">
        <v>1</v>
      </c>
      <c r="B7" s="35" t="s">
        <v>168</v>
      </c>
      <c r="C7" s="35" t="s">
        <v>169</v>
      </c>
      <c r="D7" s="35" t="s">
        <v>170</v>
      </c>
      <c r="E7" s="35" t="s">
        <v>166</v>
      </c>
      <c r="F7" s="35" t="s">
        <v>186</v>
      </c>
      <c r="G7" s="1"/>
      <c r="H7" s="1"/>
    </row>
    <row r="8" spans="1:12" x14ac:dyDescent="0.35">
      <c r="A8" s="35" t="s">
        <v>7</v>
      </c>
      <c r="B8" s="35" t="s">
        <v>185</v>
      </c>
      <c r="C8" s="35" t="s">
        <v>185</v>
      </c>
      <c r="D8" s="35" t="s">
        <v>185</v>
      </c>
      <c r="E8" s="35" t="s">
        <v>185</v>
      </c>
      <c r="F8" s="35"/>
      <c r="G8" s="1"/>
      <c r="H8" s="1"/>
    </row>
    <row r="9" spans="1:12" x14ac:dyDescent="0.35">
      <c r="A9" s="35" t="s">
        <v>2</v>
      </c>
      <c r="B9" s="35" t="s">
        <v>171</v>
      </c>
      <c r="C9" s="35" t="s">
        <v>172</v>
      </c>
      <c r="D9" s="35" t="s">
        <v>173</v>
      </c>
      <c r="E9" s="35" t="s">
        <v>174</v>
      </c>
      <c r="F9" s="35" t="s">
        <v>187</v>
      </c>
      <c r="G9" s="1"/>
      <c r="H9" s="1"/>
    </row>
    <row r="10" spans="1:12" x14ac:dyDescent="0.35">
      <c r="A10" s="35" t="s">
        <v>7</v>
      </c>
      <c r="B10" s="35" t="s">
        <v>185</v>
      </c>
      <c r="C10" s="35" t="s">
        <v>185</v>
      </c>
      <c r="D10" s="35" t="s">
        <v>185</v>
      </c>
      <c r="E10" s="35" t="s">
        <v>185</v>
      </c>
      <c r="F10" s="35"/>
      <c r="G10" s="1"/>
      <c r="H10" s="1"/>
    </row>
    <row r="11" spans="1:12" x14ac:dyDescent="0.35">
      <c r="A11" s="35" t="s">
        <v>3</v>
      </c>
      <c r="B11" s="35" t="s">
        <v>175</v>
      </c>
      <c r="C11" s="35" t="s">
        <v>188</v>
      </c>
      <c r="D11" s="35" t="s">
        <v>176</v>
      </c>
      <c r="E11" s="35" t="s">
        <v>177</v>
      </c>
      <c r="F11" s="35" t="s">
        <v>189</v>
      </c>
      <c r="G11" s="1"/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185</v>
      </c>
      <c r="C12" s="35" t="s">
        <v>190</v>
      </c>
      <c r="D12" s="35" t="s">
        <v>190</v>
      </c>
      <c r="E12" s="35" t="s">
        <v>190</v>
      </c>
      <c r="F12" s="35"/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7" t="s">
        <v>178</v>
      </c>
      <c r="C13" s="37" t="s">
        <v>179</v>
      </c>
      <c r="D13" s="37" t="s">
        <v>180</v>
      </c>
      <c r="E13" s="37" t="s">
        <v>172</v>
      </c>
      <c r="F13" s="37" t="s">
        <v>191</v>
      </c>
    </row>
    <row r="14" spans="1:12" x14ac:dyDescent="0.35">
      <c r="A14" s="37" t="s">
        <v>7</v>
      </c>
      <c r="B14" s="37" t="s">
        <v>185</v>
      </c>
      <c r="C14" s="37" t="s">
        <v>190</v>
      </c>
      <c r="D14" s="37" t="s">
        <v>190</v>
      </c>
      <c r="E14" s="37" t="s">
        <v>185</v>
      </c>
      <c r="F14" s="37"/>
    </row>
    <row r="15" spans="1:12" x14ac:dyDescent="0.35">
      <c r="A15" s="37" t="s">
        <v>5</v>
      </c>
      <c r="B15" s="37" t="s">
        <v>181</v>
      </c>
      <c r="C15" s="37" t="s">
        <v>182</v>
      </c>
      <c r="D15" s="37" t="s">
        <v>180</v>
      </c>
      <c r="E15" s="37" t="s">
        <v>183</v>
      </c>
      <c r="F15" s="37" t="s">
        <v>192</v>
      </c>
    </row>
    <row r="16" spans="1:12" x14ac:dyDescent="0.35">
      <c r="A16" s="37" t="s">
        <v>7</v>
      </c>
      <c r="B16" s="37" t="s">
        <v>190</v>
      </c>
      <c r="C16" s="37" t="s">
        <v>193</v>
      </c>
      <c r="D16" s="37" t="s">
        <v>193</v>
      </c>
      <c r="E16" s="37" t="s">
        <v>193</v>
      </c>
      <c r="F16" s="37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6:F16 F5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I2" sqref="A2:XFD2"/>
    </sheetView>
  </sheetViews>
  <sheetFormatPr defaultRowHeight="14.5" x14ac:dyDescent="0.35"/>
  <cols>
    <col min="1" max="1" width="17.6328125" customWidth="1"/>
    <col min="2" max="8" width="10.6328125" customWidth="1"/>
  </cols>
  <sheetData>
    <row r="1" spans="1:8" s="4" customFormat="1" x14ac:dyDescent="0.35">
      <c r="A1" s="4" t="s">
        <v>61</v>
      </c>
    </row>
    <row r="2" spans="1:8" s="4" customFormat="1" x14ac:dyDescent="0.35"/>
    <row r="3" spans="1:8" x14ac:dyDescent="0.35">
      <c r="A3" s="76" t="s">
        <v>31</v>
      </c>
      <c r="B3" s="75" t="s">
        <v>32</v>
      </c>
      <c r="C3" s="75"/>
      <c r="D3" s="75"/>
      <c r="E3" s="75"/>
      <c r="F3" s="75"/>
      <c r="G3" s="75"/>
      <c r="H3" s="75"/>
    </row>
    <row r="4" spans="1:8" x14ac:dyDescent="0.35">
      <c r="A4" s="77"/>
      <c r="B4" s="25" t="s">
        <v>33</v>
      </c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</row>
    <row r="5" spans="1:8" x14ac:dyDescent="0.35">
      <c r="A5" s="29" t="s">
        <v>0</v>
      </c>
      <c r="B5" s="5">
        <v>0.37</v>
      </c>
      <c r="C5" s="5">
        <v>0.4</v>
      </c>
      <c r="D5" s="5"/>
      <c r="E5" s="5"/>
      <c r="F5" s="5"/>
      <c r="G5" s="5"/>
      <c r="H5" s="5"/>
    </row>
    <row r="6" spans="1:8" x14ac:dyDescent="0.35">
      <c r="A6" s="29" t="s">
        <v>1</v>
      </c>
      <c r="B6" s="5">
        <v>0.5</v>
      </c>
      <c r="C6" s="5">
        <v>0.44</v>
      </c>
      <c r="D6" s="5">
        <v>0.53</v>
      </c>
      <c r="E6" s="5"/>
      <c r="F6" s="5"/>
      <c r="G6" s="5"/>
      <c r="H6" s="5"/>
    </row>
    <row r="7" spans="1:8" x14ac:dyDescent="0.35">
      <c r="A7" s="29" t="s">
        <v>2</v>
      </c>
      <c r="B7" s="5">
        <v>0.47</v>
      </c>
      <c r="C7" s="5">
        <v>0.45</v>
      </c>
      <c r="D7" s="5">
        <v>0.49</v>
      </c>
      <c r="E7" s="5">
        <v>0.52</v>
      </c>
      <c r="F7" s="5"/>
      <c r="G7" s="5"/>
      <c r="H7" s="5"/>
    </row>
    <row r="8" spans="1:8" x14ac:dyDescent="0.35">
      <c r="A8" s="29" t="s">
        <v>3</v>
      </c>
      <c r="B8" s="5">
        <v>0.6</v>
      </c>
      <c r="C8" s="5">
        <v>0.55000000000000004</v>
      </c>
      <c r="D8" s="5">
        <v>0.59</v>
      </c>
      <c r="E8" s="5">
        <v>0.64</v>
      </c>
      <c r="F8" s="5">
        <v>0.64</v>
      </c>
      <c r="G8" s="5"/>
      <c r="H8" s="5"/>
    </row>
    <row r="9" spans="1:8" x14ac:dyDescent="0.35">
      <c r="A9" s="29" t="s">
        <v>4</v>
      </c>
      <c r="B9" s="5">
        <v>0.53</v>
      </c>
      <c r="C9" s="5">
        <v>0.55000000000000004</v>
      </c>
      <c r="D9" s="5">
        <v>0.56999999999999995</v>
      </c>
      <c r="E9" s="5">
        <v>0.63</v>
      </c>
      <c r="F9" s="5">
        <v>0.62</v>
      </c>
      <c r="G9" s="5">
        <v>0.66</v>
      </c>
      <c r="H9" s="5"/>
    </row>
    <row r="10" spans="1:8" x14ac:dyDescent="0.35">
      <c r="A10" s="30" t="s">
        <v>5</v>
      </c>
      <c r="B10" s="26">
        <v>0.7</v>
      </c>
      <c r="C10" s="26">
        <v>0.72</v>
      </c>
      <c r="D10" s="26">
        <v>0.74</v>
      </c>
      <c r="E10" s="26">
        <v>0.78</v>
      </c>
      <c r="F10" s="26">
        <v>0.74</v>
      </c>
      <c r="G10" s="26">
        <v>0.77</v>
      </c>
      <c r="H10" s="26">
        <v>0.76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13" sqref="G13"/>
    </sheetView>
  </sheetViews>
  <sheetFormatPr defaultRowHeight="14.5" x14ac:dyDescent="0.35"/>
  <cols>
    <col min="1" max="1" width="17.6328125" customWidth="1"/>
    <col min="2" max="8" width="10.6328125" customWidth="1"/>
  </cols>
  <sheetData>
    <row r="1" spans="1:8" s="4" customFormat="1" x14ac:dyDescent="0.35">
      <c r="A1" s="4" t="s">
        <v>62</v>
      </c>
    </row>
    <row r="2" spans="1:8" s="4" customFormat="1" x14ac:dyDescent="0.35"/>
    <row r="3" spans="1:8" x14ac:dyDescent="0.35">
      <c r="A3" s="76" t="s">
        <v>31</v>
      </c>
      <c r="B3" s="75" t="s">
        <v>32</v>
      </c>
      <c r="C3" s="75"/>
      <c r="D3" s="75"/>
      <c r="E3" s="75"/>
      <c r="F3" s="75"/>
      <c r="G3" s="75"/>
      <c r="H3" s="75"/>
    </row>
    <row r="4" spans="1:8" x14ac:dyDescent="0.35">
      <c r="A4" s="77"/>
      <c r="B4" s="25" t="s">
        <v>33</v>
      </c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</row>
    <row r="5" spans="1:8" x14ac:dyDescent="0.35">
      <c r="A5" s="29" t="s">
        <v>0</v>
      </c>
      <c r="B5" s="5">
        <v>0.46</v>
      </c>
      <c r="C5" s="5">
        <v>0.52</v>
      </c>
      <c r="D5" s="5"/>
      <c r="E5" s="5"/>
      <c r="F5" s="5"/>
      <c r="G5" s="5"/>
      <c r="H5" s="5"/>
    </row>
    <row r="6" spans="1:8" x14ac:dyDescent="0.35">
      <c r="A6" s="29" t="s">
        <v>1</v>
      </c>
      <c r="B6" s="5">
        <v>0.52</v>
      </c>
      <c r="C6" s="5">
        <v>0.49</v>
      </c>
      <c r="D6" s="5">
        <v>0.61</v>
      </c>
      <c r="E6" s="5"/>
      <c r="F6" s="5"/>
      <c r="G6" s="5"/>
      <c r="H6" s="5"/>
    </row>
    <row r="7" spans="1:8" x14ac:dyDescent="0.35">
      <c r="A7" s="29" t="s">
        <v>2</v>
      </c>
      <c r="B7" s="5">
        <v>0.7</v>
      </c>
      <c r="C7" s="5">
        <v>0.71</v>
      </c>
      <c r="D7" s="5">
        <v>0.75</v>
      </c>
      <c r="E7" s="5">
        <v>0.74</v>
      </c>
      <c r="F7" s="5"/>
      <c r="G7" s="5"/>
      <c r="H7" s="5"/>
    </row>
    <row r="8" spans="1:8" x14ac:dyDescent="0.35">
      <c r="A8" s="29" t="s">
        <v>3</v>
      </c>
      <c r="B8" s="5" t="s">
        <v>59</v>
      </c>
      <c r="C8" s="5" t="s">
        <v>59</v>
      </c>
      <c r="D8" s="5" t="s">
        <v>59</v>
      </c>
      <c r="E8" s="5" t="s">
        <v>59</v>
      </c>
      <c r="F8" s="5" t="s">
        <v>59</v>
      </c>
      <c r="G8" s="5"/>
      <c r="H8" s="5"/>
    </row>
    <row r="9" spans="1:8" x14ac:dyDescent="0.35">
      <c r="A9" s="29" t="s">
        <v>4</v>
      </c>
      <c r="B9" s="5">
        <v>0.75</v>
      </c>
      <c r="C9" s="5">
        <v>0.78</v>
      </c>
      <c r="D9" s="5">
        <v>0.83</v>
      </c>
      <c r="E9" s="5">
        <v>0.77</v>
      </c>
      <c r="F9" s="5">
        <v>0.78</v>
      </c>
      <c r="G9" s="5">
        <v>0.81</v>
      </c>
      <c r="H9" s="5"/>
    </row>
    <row r="10" spans="1:8" x14ac:dyDescent="0.35">
      <c r="A10" s="30" t="s">
        <v>5</v>
      </c>
      <c r="B10" s="26">
        <v>0.75</v>
      </c>
      <c r="C10" s="26">
        <v>0.81</v>
      </c>
      <c r="D10" s="26">
        <v>0.85</v>
      </c>
      <c r="E10" s="26">
        <v>0.81</v>
      </c>
      <c r="F10" s="26">
        <v>0.82</v>
      </c>
      <c r="G10" s="26">
        <v>0.81</v>
      </c>
      <c r="H10" s="26">
        <v>0.8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D10" sqref="D10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160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s="35" t="s">
        <v>27</v>
      </c>
      <c r="C4" s="35" t="s">
        <v>28</v>
      </c>
      <c r="D4" s="35" t="s">
        <v>162</v>
      </c>
      <c r="E4" s="35" t="s">
        <v>163</v>
      </c>
      <c r="F4" s="35" t="s">
        <v>164</v>
      </c>
      <c r="G4" s="1"/>
      <c r="H4" s="1"/>
    </row>
    <row r="5" spans="1:12" x14ac:dyDescent="0.35">
      <c r="A5" s="35" t="s">
        <v>417</v>
      </c>
      <c r="B5" s="35" t="s">
        <v>419</v>
      </c>
      <c r="C5" s="35" t="s">
        <v>245</v>
      </c>
      <c r="D5" s="35" t="s">
        <v>379</v>
      </c>
      <c r="E5" s="35" t="s">
        <v>420</v>
      </c>
      <c r="F5" s="35" t="s">
        <v>421</v>
      </c>
      <c r="G5" s="1"/>
      <c r="H5" s="1"/>
    </row>
    <row r="6" spans="1:12" x14ac:dyDescent="0.35">
      <c r="A6" s="35" t="s">
        <v>7</v>
      </c>
      <c r="B6" s="35" t="s">
        <v>249</v>
      </c>
      <c r="C6" s="35" t="s">
        <v>249</v>
      </c>
      <c r="D6" s="35" t="s">
        <v>262</v>
      </c>
      <c r="E6" s="35" t="s">
        <v>285</v>
      </c>
      <c r="F6" s="35"/>
      <c r="G6" s="1"/>
      <c r="H6" s="1"/>
    </row>
    <row r="7" spans="1:12" x14ac:dyDescent="0.35">
      <c r="A7" s="37" t="s">
        <v>418</v>
      </c>
      <c r="B7" s="37" t="s">
        <v>422</v>
      </c>
      <c r="C7" s="37" t="s">
        <v>423</v>
      </c>
      <c r="D7" s="37" t="s">
        <v>424</v>
      </c>
      <c r="E7" s="37" t="s">
        <v>425</v>
      </c>
      <c r="F7" s="37" t="s">
        <v>426</v>
      </c>
    </row>
    <row r="8" spans="1:12" x14ac:dyDescent="0.35">
      <c r="A8" s="37" t="s">
        <v>7</v>
      </c>
      <c r="B8" s="37" t="s">
        <v>262</v>
      </c>
      <c r="C8" s="37" t="s">
        <v>262</v>
      </c>
      <c r="D8" s="37" t="s">
        <v>285</v>
      </c>
      <c r="E8" s="37" t="s">
        <v>317</v>
      </c>
      <c r="F8" s="37"/>
    </row>
    <row r="9" spans="1:12" x14ac:dyDescent="0.35">
      <c r="A9" s="37"/>
      <c r="B9" s="37"/>
      <c r="C9" s="37"/>
      <c r="D9" s="37"/>
      <c r="E9" s="37"/>
      <c r="F9" s="37"/>
    </row>
    <row r="11" spans="1:12" x14ac:dyDescent="0.35">
      <c r="A11" s="1" t="s">
        <v>29</v>
      </c>
    </row>
  </sheetData>
  <pageMargins left="0.7" right="0.7" top="0.75" bottom="0.75" header="0.3" footer="0.3"/>
  <pageSetup paperSize="9" orientation="portrait" r:id="rId1"/>
  <ignoredErrors>
    <ignoredError sqref="B6:F8 F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F12" sqref="F12"/>
    </sheetView>
  </sheetViews>
  <sheetFormatPr defaultColWidth="8.81640625" defaultRowHeight="14.5" x14ac:dyDescent="0.35"/>
  <cols>
    <col min="1" max="1" width="20.6328125" style="1" customWidth="1"/>
    <col min="2" max="4" width="12.1796875" style="1" customWidth="1"/>
    <col min="5" max="16384" width="8.81640625" style="1"/>
  </cols>
  <sheetData>
    <row r="1" spans="1:4" s="3" customFormat="1" x14ac:dyDescent="0.35">
      <c r="A1" s="3" t="s">
        <v>64</v>
      </c>
    </row>
    <row r="3" spans="1:4" x14ac:dyDescent="0.35">
      <c r="A3" s="76" t="s">
        <v>31</v>
      </c>
      <c r="B3" s="75" t="s">
        <v>32</v>
      </c>
      <c r="C3" s="75"/>
      <c r="D3" s="75"/>
    </row>
    <row r="4" spans="1:4" x14ac:dyDescent="0.35">
      <c r="A4" s="77"/>
      <c r="B4" s="26" t="s">
        <v>33</v>
      </c>
      <c r="C4" s="26" t="s">
        <v>1</v>
      </c>
      <c r="D4" s="26" t="s">
        <v>3</v>
      </c>
    </row>
    <row r="5" spans="1:4" x14ac:dyDescent="0.35">
      <c r="A5" s="6" t="s">
        <v>65</v>
      </c>
      <c r="B5" s="5">
        <v>28.9</v>
      </c>
      <c r="C5" s="5">
        <v>34.159999999999997</v>
      </c>
      <c r="D5" s="5"/>
    </row>
    <row r="6" spans="1:4" x14ac:dyDescent="0.35">
      <c r="A6" s="32" t="s">
        <v>66</v>
      </c>
      <c r="B6" s="26">
        <v>34.950000000000003</v>
      </c>
      <c r="C6" s="26">
        <v>34.97</v>
      </c>
      <c r="D6" s="26">
        <v>45.54</v>
      </c>
    </row>
  </sheetData>
  <mergeCells count="2">
    <mergeCell ref="B3:D3"/>
    <mergeCell ref="A3:A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8" sqref="A8"/>
    </sheetView>
  </sheetViews>
  <sheetFormatPr defaultRowHeight="14.5" x14ac:dyDescent="0.35"/>
  <cols>
    <col min="1" max="1" width="20.81640625" customWidth="1"/>
    <col min="2" max="6" width="12.08984375" customWidth="1"/>
  </cols>
  <sheetData>
    <row r="1" spans="1:12" s="4" customFormat="1" x14ac:dyDescent="0.35">
      <c r="A1" s="3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427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t="s">
        <v>235</v>
      </c>
      <c r="C4" s="35" t="s">
        <v>27</v>
      </c>
      <c r="D4" s="35" t="s">
        <v>28</v>
      </c>
      <c r="E4" s="35" t="s">
        <v>162</v>
      </c>
      <c r="F4" s="35" t="s">
        <v>163</v>
      </c>
      <c r="G4" s="35" t="s">
        <v>164</v>
      </c>
      <c r="H4" s="1"/>
    </row>
    <row r="5" spans="1:12" x14ac:dyDescent="0.35">
      <c r="A5" s="35" t="s">
        <v>428</v>
      </c>
      <c r="B5" s="35" t="s">
        <v>289</v>
      </c>
      <c r="C5" s="35" t="s">
        <v>336</v>
      </c>
      <c r="D5" s="35" t="s">
        <v>209</v>
      </c>
      <c r="E5" s="35" t="s">
        <v>295</v>
      </c>
      <c r="F5" s="35" t="s">
        <v>240</v>
      </c>
      <c r="G5" s="1">
        <v>6.0000000000000001E-3</v>
      </c>
      <c r="H5" s="1"/>
    </row>
    <row r="6" spans="1:12" x14ac:dyDescent="0.35">
      <c r="A6" s="35" t="s">
        <v>7</v>
      </c>
      <c r="B6" s="35" t="s">
        <v>185</v>
      </c>
      <c r="C6" s="35" t="s">
        <v>185</v>
      </c>
      <c r="D6" s="35" t="s">
        <v>185</v>
      </c>
      <c r="E6" s="35" t="s">
        <v>185</v>
      </c>
      <c r="F6" s="35" t="s">
        <v>185</v>
      </c>
      <c r="G6" s="1"/>
      <c r="H6" s="1"/>
    </row>
    <row r="7" spans="1:12" x14ac:dyDescent="0.35">
      <c r="A7" s="37" t="s">
        <v>429</v>
      </c>
      <c r="B7" s="35" t="s">
        <v>266</v>
      </c>
      <c r="C7" s="35" t="s">
        <v>209</v>
      </c>
      <c r="D7" s="35" t="s">
        <v>319</v>
      </c>
      <c r="E7" s="35" t="s">
        <v>293</v>
      </c>
      <c r="F7" s="35" t="s">
        <v>293</v>
      </c>
      <c r="G7" s="1">
        <v>2E-3</v>
      </c>
    </row>
    <row r="8" spans="1:12" x14ac:dyDescent="0.35">
      <c r="A8" s="37" t="s">
        <v>7</v>
      </c>
      <c r="B8" s="35" t="s">
        <v>185</v>
      </c>
      <c r="C8" s="35" t="s">
        <v>185</v>
      </c>
      <c r="D8" s="35" t="s">
        <v>185</v>
      </c>
      <c r="E8" s="35" t="s">
        <v>190</v>
      </c>
      <c r="F8" s="35" t="s">
        <v>190</v>
      </c>
      <c r="G8" s="1"/>
    </row>
    <row r="9" spans="1:12" x14ac:dyDescent="0.35">
      <c r="A9" s="37"/>
      <c r="B9" s="37"/>
      <c r="C9" s="37"/>
      <c r="D9" s="37"/>
      <c r="E9" s="37"/>
      <c r="F9" s="37"/>
    </row>
    <row r="11" spans="1:12" x14ac:dyDescent="0.35">
      <c r="A11" s="1" t="s">
        <v>29</v>
      </c>
    </row>
  </sheetData>
  <pageMargins left="0.7" right="0.7" top="0.75" bottom="0.75" header="0.3" footer="0.3"/>
  <pageSetup paperSize="9" orientation="portrait" r:id="rId1"/>
  <ignoredErrors>
    <ignoredError sqref="B6:F8 F5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I12" sqref="I12"/>
    </sheetView>
  </sheetViews>
  <sheetFormatPr defaultColWidth="8.81640625" defaultRowHeight="14.5" x14ac:dyDescent="0.35"/>
  <cols>
    <col min="1" max="1" width="17.81640625" style="1" customWidth="1"/>
    <col min="2" max="4" width="12.453125" style="1" customWidth="1"/>
    <col min="5" max="16384" width="8.81640625" style="1"/>
  </cols>
  <sheetData>
    <row r="1" spans="1:4" x14ac:dyDescent="0.35">
      <c r="A1" s="1" t="s">
        <v>68</v>
      </c>
    </row>
    <row r="3" spans="1:4" x14ac:dyDescent="0.35">
      <c r="A3" s="76" t="s">
        <v>31</v>
      </c>
      <c r="B3" s="75" t="s">
        <v>32</v>
      </c>
      <c r="C3" s="75"/>
      <c r="D3" s="75"/>
    </row>
    <row r="4" spans="1:4" x14ac:dyDescent="0.35">
      <c r="A4" s="77"/>
      <c r="B4" s="26" t="s">
        <v>33</v>
      </c>
      <c r="C4" s="26" t="s">
        <v>1</v>
      </c>
      <c r="D4" s="26" t="s">
        <v>3</v>
      </c>
    </row>
    <row r="5" spans="1:4" x14ac:dyDescent="0.35">
      <c r="A5" s="6" t="s">
        <v>65</v>
      </c>
      <c r="B5" s="5">
        <v>0.6</v>
      </c>
      <c r="C5" s="5">
        <v>0.73</v>
      </c>
      <c r="D5" s="5"/>
    </row>
    <row r="6" spans="1:4" x14ac:dyDescent="0.35">
      <c r="A6" s="32" t="s">
        <v>66</v>
      </c>
      <c r="B6" s="26">
        <v>0.75</v>
      </c>
      <c r="C6" s="26">
        <v>0.81</v>
      </c>
      <c r="D6" s="26">
        <v>0.83</v>
      </c>
    </row>
  </sheetData>
  <mergeCells count="2">
    <mergeCell ref="B3:D3"/>
    <mergeCell ref="A3:A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/>
  </sheetViews>
  <sheetFormatPr defaultRowHeight="14.5" x14ac:dyDescent="0.35"/>
  <cols>
    <col min="1" max="1" width="20.81640625" customWidth="1"/>
    <col min="2" max="6" width="12.08984375" customWidth="1"/>
  </cols>
  <sheetData>
    <row r="1" spans="1:12" s="4" customFormat="1" x14ac:dyDescent="0.35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416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t="s">
        <v>235</v>
      </c>
      <c r="C4" s="35" t="s">
        <v>27</v>
      </c>
      <c r="D4" s="35" t="s">
        <v>28</v>
      </c>
      <c r="E4" s="35" t="s">
        <v>162</v>
      </c>
      <c r="F4" s="35" t="s">
        <v>163</v>
      </c>
      <c r="G4" s="35" t="s">
        <v>164</v>
      </c>
      <c r="H4" s="1"/>
    </row>
    <row r="5" spans="1:12" x14ac:dyDescent="0.35">
      <c r="A5" s="35" t="s">
        <v>428</v>
      </c>
      <c r="B5" s="35" t="s">
        <v>229</v>
      </c>
      <c r="C5" s="35" t="s">
        <v>430</v>
      </c>
      <c r="D5" s="35" t="s">
        <v>228</v>
      </c>
      <c r="E5" s="35" t="s">
        <v>220</v>
      </c>
      <c r="F5" s="35" t="s">
        <v>343</v>
      </c>
      <c r="G5" s="1">
        <v>-2.5000000000000001E-2</v>
      </c>
      <c r="H5" s="1"/>
    </row>
    <row r="6" spans="1:12" x14ac:dyDescent="0.35">
      <c r="A6" s="35" t="s">
        <v>7</v>
      </c>
      <c r="B6" s="35" t="s">
        <v>203</v>
      </c>
      <c r="C6" s="35" t="s">
        <v>203</v>
      </c>
      <c r="D6" s="35" t="s">
        <v>203</v>
      </c>
      <c r="E6" s="35" t="s">
        <v>185</v>
      </c>
      <c r="F6" s="35" t="s">
        <v>185</v>
      </c>
      <c r="G6" s="1"/>
      <c r="H6" s="1"/>
    </row>
    <row r="7" spans="1:12" x14ac:dyDescent="0.35">
      <c r="A7" s="37" t="s">
        <v>429</v>
      </c>
      <c r="B7" s="35" t="s">
        <v>228</v>
      </c>
      <c r="C7" s="35" t="s">
        <v>222</v>
      </c>
      <c r="D7" s="35" t="s">
        <v>344</v>
      </c>
      <c r="E7" s="35" t="s">
        <v>223</v>
      </c>
      <c r="F7" s="35" t="s">
        <v>431</v>
      </c>
      <c r="G7" s="1">
        <v>-1.9E-2</v>
      </c>
    </row>
    <row r="8" spans="1:12" x14ac:dyDescent="0.35">
      <c r="A8" s="37" t="s">
        <v>7</v>
      </c>
      <c r="B8" s="35" t="s">
        <v>203</v>
      </c>
      <c r="C8" s="35" t="s">
        <v>203</v>
      </c>
      <c r="D8" s="35" t="s">
        <v>203</v>
      </c>
      <c r="E8" s="35" t="s">
        <v>185</v>
      </c>
      <c r="F8" s="35" t="s">
        <v>185</v>
      </c>
      <c r="G8" s="1"/>
    </row>
    <row r="9" spans="1:12" x14ac:dyDescent="0.35">
      <c r="A9" s="37"/>
      <c r="B9" s="37"/>
      <c r="C9" s="37"/>
      <c r="D9" s="37"/>
      <c r="E9" s="37"/>
      <c r="F9" s="37"/>
    </row>
    <row r="11" spans="1:12" x14ac:dyDescent="0.35">
      <c r="A11" s="1" t="s">
        <v>29</v>
      </c>
    </row>
  </sheetData>
  <pageMargins left="0.7" right="0.7" top="0.75" bottom="0.75" header="0.3" footer="0.3"/>
  <pageSetup paperSize="9" orientation="portrait" r:id="rId1"/>
  <ignoredErrors>
    <ignoredError sqref="B6:G8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F8" sqref="F8"/>
    </sheetView>
  </sheetViews>
  <sheetFormatPr defaultColWidth="8.81640625" defaultRowHeight="14.5" x14ac:dyDescent="0.35"/>
  <cols>
    <col min="1" max="1" width="17.6328125" style="1" customWidth="1"/>
    <col min="2" max="4" width="12.36328125" style="1" customWidth="1"/>
    <col min="5" max="16384" width="8.81640625" style="1"/>
  </cols>
  <sheetData>
    <row r="1" spans="1:4" x14ac:dyDescent="0.35">
      <c r="A1" s="1" t="s">
        <v>70</v>
      </c>
    </row>
    <row r="3" spans="1:4" x14ac:dyDescent="0.35">
      <c r="A3" s="76" t="s">
        <v>31</v>
      </c>
      <c r="B3" s="75" t="s">
        <v>32</v>
      </c>
      <c r="C3" s="75"/>
      <c r="D3" s="75"/>
    </row>
    <row r="4" spans="1:4" x14ac:dyDescent="0.35">
      <c r="A4" s="77"/>
      <c r="B4" s="26" t="s">
        <v>33</v>
      </c>
      <c r="C4" s="26" t="s">
        <v>1</v>
      </c>
      <c r="D4" s="26" t="s">
        <v>3</v>
      </c>
    </row>
    <row r="5" spans="1:4" x14ac:dyDescent="0.35">
      <c r="A5" s="6" t="s">
        <v>65</v>
      </c>
      <c r="B5" s="5">
        <v>0.11</v>
      </c>
      <c r="C5" s="5">
        <v>0.06</v>
      </c>
      <c r="D5" s="5"/>
    </row>
    <row r="6" spans="1:4" x14ac:dyDescent="0.35">
      <c r="A6" s="32" t="s">
        <v>66</v>
      </c>
      <c r="B6" s="26">
        <v>0.05</v>
      </c>
      <c r="C6" s="26">
        <v>7.0000000000000007E-2</v>
      </c>
      <c r="D6" s="26">
        <v>0.03</v>
      </c>
    </row>
  </sheetData>
  <mergeCells count="2">
    <mergeCell ref="B3:D3"/>
    <mergeCell ref="A3:A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3" sqref="D13"/>
    </sheetView>
  </sheetViews>
  <sheetFormatPr defaultColWidth="8.81640625" defaultRowHeight="14.5" x14ac:dyDescent="0.35"/>
  <cols>
    <col min="1" max="1" width="8.81640625" style="1"/>
    <col min="2" max="4" width="12.453125" style="1" customWidth="1"/>
    <col min="5" max="16384" width="8.81640625" style="1"/>
  </cols>
  <sheetData>
    <row r="1" spans="1:4" s="3" customFormat="1" x14ac:dyDescent="0.35">
      <c r="A1" s="3" t="s">
        <v>71</v>
      </c>
    </row>
    <row r="3" spans="1:4" x14ac:dyDescent="0.35">
      <c r="A3" s="1" t="s">
        <v>72</v>
      </c>
      <c r="B3" s="1" t="s">
        <v>32</v>
      </c>
    </row>
    <row r="4" spans="1:4" x14ac:dyDescent="0.35">
      <c r="B4" s="1" t="s">
        <v>33</v>
      </c>
      <c r="C4" s="1" t="s">
        <v>4</v>
      </c>
      <c r="D4" s="1" t="s">
        <v>5</v>
      </c>
    </row>
    <row r="5" spans="1:4" x14ac:dyDescent="0.35">
      <c r="A5" s="1" t="s">
        <v>27</v>
      </c>
      <c r="B5" s="1" t="s">
        <v>73</v>
      </c>
      <c r="C5" s="1" t="s">
        <v>74</v>
      </c>
      <c r="D5" s="1" t="s">
        <v>75</v>
      </c>
    </row>
    <row r="6" spans="1:4" x14ac:dyDescent="0.35">
      <c r="B6" s="35" t="s">
        <v>83</v>
      </c>
      <c r="C6" s="35" t="s">
        <v>84</v>
      </c>
      <c r="D6" s="35" t="s">
        <v>85</v>
      </c>
    </row>
    <row r="7" spans="1:4" x14ac:dyDescent="0.35">
      <c r="A7" s="1" t="s">
        <v>76</v>
      </c>
      <c r="B7" s="35" t="s">
        <v>77</v>
      </c>
      <c r="C7" s="35" t="s">
        <v>78</v>
      </c>
      <c r="D7" s="35" t="s">
        <v>79</v>
      </c>
    </row>
    <row r="8" spans="1:4" x14ac:dyDescent="0.35">
      <c r="B8" s="35" t="s">
        <v>86</v>
      </c>
      <c r="C8" s="35" t="s">
        <v>87</v>
      </c>
      <c r="D8" s="35" t="s">
        <v>88</v>
      </c>
    </row>
    <row r="9" spans="1:4" x14ac:dyDescent="0.35">
      <c r="A9" s="1" t="s">
        <v>28</v>
      </c>
      <c r="B9" s="35" t="s">
        <v>80</v>
      </c>
      <c r="C9" s="35" t="s">
        <v>81</v>
      </c>
      <c r="D9" s="35" t="s">
        <v>82</v>
      </c>
    </row>
    <row r="10" spans="1:4" x14ac:dyDescent="0.35">
      <c r="B10" s="35" t="s">
        <v>89</v>
      </c>
      <c r="C10" s="35" t="s">
        <v>90</v>
      </c>
      <c r="D10" s="35" t="s">
        <v>91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13" sqref="A13:XFD13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160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s="35" t="s">
        <v>27</v>
      </c>
      <c r="C4" s="35" t="s">
        <v>28</v>
      </c>
      <c r="D4" s="35" t="s">
        <v>162</v>
      </c>
      <c r="E4" s="35" t="s">
        <v>163</v>
      </c>
      <c r="F4" s="35" t="s">
        <v>164</v>
      </c>
      <c r="G4" s="1"/>
      <c r="H4" s="1"/>
    </row>
    <row r="5" spans="1:12" x14ac:dyDescent="0.35">
      <c r="A5" s="35" t="s">
        <v>432</v>
      </c>
      <c r="B5" s="35" t="s">
        <v>329</v>
      </c>
      <c r="C5" s="35" t="s">
        <v>298</v>
      </c>
      <c r="D5" s="35" t="s">
        <v>210</v>
      </c>
      <c r="E5" s="35" t="s">
        <v>297</v>
      </c>
      <c r="F5" s="35" t="s">
        <v>392</v>
      </c>
      <c r="G5" s="1"/>
      <c r="H5" s="1"/>
    </row>
    <row r="6" spans="1:12" x14ac:dyDescent="0.35">
      <c r="A6" s="35" t="s">
        <v>7</v>
      </c>
      <c r="B6" s="35" t="s">
        <v>193</v>
      </c>
      <c r="C6" s="35" t="s">
        <v>262</v>
      </c>
      <c r="D6" s="35" t="s">
        <v>285</v>
      </c>
      <c r="E6" s="35" t="s">
        <v>317</v>
      </c>
      <c r="F6" s="35"/>
      <c r="G6" s="1"/>
      <c r="H6" s="1"/>
    </row>
    <row r="7" spans="1:12" x14ac:dyDescent="0.35">
      <c r="A7" s="37" t="s">
        <v>434</v>
      </c>
      <c r="B7" s="37" t="s">
        <v>435</v>
      </c>
      <c r="C7" s="37" t="s">
        <v>293</v>
      </c>
      <c r="D7" s="37" t="s">
        <v>205</v>
      </c>
      <c r="E7" s="37" t="s">
        <v>207</v>
      </c>
      <c r="F7" s="37" t="s">
        <v>436</v>
      </c>
    </row>
    <row r="8" spans="1:12" x14ac:dyDescent="0.35">
      <c r="A8" s="37" t="s">
        <v>7</v>
      </c>
      <c r="B8" s="37" t="s">
        <v>190</v>
      </c>
      <c r="C8" s="37" t="s">
        <v>193</v>
      </c>
      <c r="D8" s="37" t="s">
        <v>193</v>
      </c>
      <c r="E8" s="37" t="s">
        <v>249</v>
      </c>
      <c r="F8" s="37"/>
    </row>
    <row r="9" spans="1:12" x14ac:dyDescent="0.35">
      <c r="A9" s="37" t="s">
        <v>433</v>
      </c>
      <c r="B9" s="37" t="s">
        <v>165</v>
      </c>
      <c r="C9" s="37" t="s">
        <v>206</v>
      </c>
      <c r="D9" s="37" t="s">
        <v>410</v>
      </c>
      <c r="E9" s="37" t="s">
        <v>289</v>
      </c>
      <c r="F9" s="37" t="s">
        <v>437</v>
      </c>
    </row>
    <row r="10" spans="1:12" x14ac:dyDescent="0.35">
      <c r="A10" s="37"/>
      <c r="B10" s="37" t="s">
        <v>190</v>
      </c>
      <c r="C10" s="37" t="s">
        <v>190</v>
      </c>
      <c r="D10" s="37" t="s">
        <v>193</v>
      </c>
      <c r="E10" s="37" t="s">
        <v>193</v>
      </c>
      <c r="F10" s="37"/>
    </row>
    <row r="11" spans="1:12" x14ac:dyDescent="0.35">
      <c r="A11" s="37"/>
      <c r="B11" s="37"/>
      <c r="C11" s="37"/>
      <c r="D11" s="37"/>
      <c r="E11" s="37"/>
      <c r="F11" s="37"/>
    </row>
    <row r="13" spans="1:12" x14ac:dyDescent="0.35">
      <c r="A13" s="1" t="s">
        <v>29</v>
      </c>
    </row>
  </sheetData>
  <pageMargins left="0.7" right="0.7" top="0.75" bottom="0.75" header="0.3" footer="0.3"/>
  <pageSetup paperSize="9" orientation="portrait" r:id="rId1"/>
  <ignoredErrors>
    <ignoredError sqref="B6:F10 F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25" sqref="G25"/>
    </sheetView>
  </sheetViews>
  <sheetFormatPr defaultRowHeight="14.5" x14ac:dyDescent="0.35"/>
  <cols>
    <col min="1" max="1" width="17.81640625" customWidth="1"/>
    <col min="2" max="8" width="12.54296875" style="1" customWidth="1"/>
  </cols>
  <sheetData>
    <row r="1" spans="1:8" s="4" customFormat="1" x14ac:dyDescent="0.35">
      <c r="A1" s="4" t="s">
        <v>30</v>
      </c>
      <c r="B1" s="3"/>
      <c r="C1" s="3"/>
      <c r="D1" s="3"/>
      <c r="E1" s="3"/>
      <c r="F1" s="3"/>
      <c r="G1" s="3"/>
      <c r="H1" s="3"/>
    </row>
    <row r="3" spans="1:8" x14ac:dyDescent="0.35">
      <c r="A3" s="73" t="s">
        <v>31</v>
      </c>
      <c r="B3" s="75" t="s">
        <v>32</v>
      </c>
      <c r="C3" s="75"/>
      <c r="D3" s="75"/>
      <c r="E3" s="75"/>
      <c r="F3" s="75"/>
      <c r="G3" s="75"/>
      <c r="H3" s="75"/>
    </row>
    <row r="4" spans="1:8" x14ac:dyDescent="0.35">
      <c r="A4" s="74"/>
      <c r="B4" s="28" t="s">
        <v>33</v>
      </c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</row>
    <row r="5" spans="1:8" x14ac:dyDescent="0.35">
      <c r="A5" s="29" t="s">
        <v>0</v>
      </c>
      <c r="B5" s="5">
        <v>40.56</v>
      </c>
      <c r="C5" s="5">
        <v>44.18</v>
      </c>
      <c r="D5" s="5"/>
      <c r="E5" s="5"/>
      <c r="F5" s="5"/>
      <c r="G5" s="5"/>
      <c r="H5" s="5"/>
    </row>
    <row r="6" spans="1:8" x14ac:dyDescent="0.35">
      <c r="A6" s="29" t="s">
        <v>1</v>
      </c>
      <c r="B6" s="5">
        <v>44.39</v>
      </c>
      <c r="C6" s="5">
        <v>37.340000000000003</v>
      </c>
      <c r="D6" s="5">
        <v>42.76</v>
      </c>
      <c r="E6" s="5"/>
      <c r="F6" s="5"/>
      <c r="G6" s="5"/>
      <c r="H6" s="5"/>
    </row>
    <row r="7" spans="1:8" x14ac:dyDescent="0.35">
      <c r="A7" s="29" t="s">
        <v>2</v>
      </c>
      <c r="B7" s="5">
        <v>33.520000000000003</v>
      </c>
      <c r="C7" s="5">
        <v>27.66</v>
      </c>
      <c r="D7" s="5">
        <v>29.11</v>
      </c>
      <c r="E7" s="5">
        <v>39.78</v>
      </c>
      <c r="F7" s="5"/>
      <c r="G7" s="5"/>
      <c r="H7" s="5"/>
    </row>
    <row r="8" spans="1:8" x14ac:dyDescent="0.35">
      <c r="A8" s="29" t="s">
        <v>3</v>
      </c>
      <c r="B8" s="5">
        <v>43.37</v>
      </c>
      <c r="C8" s="5">
        <v>34.880000000000003</v>
      </c>
      <c r="D8" s="5">
        <v>37.450000000000003</v>
      </c>
      <c r="E8" s="5">
        <v>29.53</v>
      </c>
      <c r="F8" s="5">
        <v>45.33</v>
      </c>
      <c r="G8" s="5"/>
      <c r="H8" s="5"/>
    </row>
    <row r="9" spans="1:8" x14ac:dyDescent="0.35">
      <c r="A9" s="29" t="s">
        <v>4</v>
      </c>
      <c r="B9" s="5">
        <v>32.76</v>
      </c>
      <c r="C9" s="5">
        <v>28.52</v>
      </c>
      <c r="D9" s="5">
        <v>27.81</v>
      </c>
      <c r="E9" s="5">
        <v>28.53</v>
      </c>
      <c r="F9" s="5">
        <v>26.16</v>
      </c>
      <c r="G9" s="5">
        <v>31.43</v>
      </c>
      <c r="H9" s="5"/>
    </row>
    <row r="10" spans="1:8" x14ac:dyDescent="0.35">
      <c r="A10" s="30" t="s">
        <v>5</v>
      </c>
      <c r="B10" s="26">
        <v>50.1</v>
      </c>
      <c r="C10" s="26">
        <v>45.43</v>
      </c>
      <c r="D10" s="26">
        <v>44.01</v>
      </c>
      <c r="E10" s="26">
        <v>42.44</v>
      </c>
      <c r="F10" s="26">
        <v>43.43</v>
      </c>
      <c r="G10" s="26">
        <v>35.39</v>
      </c>
      <c r="H10" s="26">
        <v>52.27</v>
      </c>
    </row>
    <row r="13" spans="1:8" x14ac:dyDescent="0.35">
      <c r="A13" t="s">
        <v>34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/>
  </sheetViews>
  <sheetFormatPr defaultRowHeight="14.5" x14ac:dyDescent="0.35"/>
  <cols>
    <col min="1" max="1" width="29.81640625" customWidth="1"/>
    <col min="2" max="6" width="12.08984375" customWidth="1"/>
  </cols>
  <sheetData>
    <row r="1" spans="1:12" s="4" customFormat="1" x14ac:dyDescent="0.35">
      <c r="A1" s="3" t="s">
        <v>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160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s="35" t="s">
        <v>27</v>
      </c>
      <c r="C4" s="35" t="s">
        <v>28</v>
      </c>
      <c r="D4" s="35" t="s">
        <v>162</v>
      </c>
      <c r="E4" s="35" t="s">
        <v>163</v>
      </c>
      <c r="F4" s="35" t="s">
        <v>164</v>
      </c>
      <c r="G4" s="1"/>
      <c r="H4" s="1"/>
    </row>
    <row r="5" spans="1:12" x14ac:dyDescent="0.35">
      <c r="A5" s="35" t="s">
        <v>438</v>
      </c>
      <c r="B5" s="35" t="s">
        <v>444</v>
      </c>
      <c r="C5" s="35" t="s">
        <v>445</v>
      </c>
      <c r="D5" s="35" t="s">
        <v>255</v>
      </c>
      <c r="E5" s="35" t="s">
        <v>446</v>
      </c>
      <c r="F5" s="35" t="s">
        <v>447</v>
      </c>
      <c r="G5" s="1"/>
      <c r="H5" s="1"/>
    </row>
    <row r="6" spans="1:12" x14ac:dyDescent="0.35">
      <c r="A6" s="35"/>
      <c r="B6" s="35" t="s">
        <v>285</v>
      </c>
      <c r="C6" s="35" t="s">
        <v>317</v>
      </c>
      <c r="D6" s="35" t="s">
        <v>318</v>
      </c>
      <c r="E6" s="35" t="s">
        <v>387</v>
      </c>
      <c r="F6" s="35"/>
      <c r="G6" s="1"/>
      <c r="H6" s="1"/>
    </row>
    <row r="7" spans="1:12" x14ac:dyDescent="0.35">
      <c r="A7" s="37" t="s">
        <v>439</v>
      </c>
      <c r="B7" s="35" t="s">
        <v>448</v>
      </c>
      <c r="C7" s="35" t="s">
        <v>449</v>
      </c>
      <c r="D7" s="35" t="s">
        <v>449</v>
      </c>
      <c r="E7" s="35" t="s">
        <v>448</v>
      </c>
      <c r="F7" s="35" t="s">
        <v>450</v>
      </c>
    </row>
    <row r="8" spans="1:12" x14ac:dyDescent="0.35">
      <c r="A8" s="37"/>
      <c r="B8" s="35" t="s">
        <v>387</v>
      </c>
      <c r="C8" s="35" t="s">
        <v>359</v>
      </c>
      <c r="D8" s="35" t="s">
        <v>451</v>
      </c>
      <c r="E8" s="35" t="s">
        <v>452</v>
      </c>
      <c r="F8" s="35"/>
    </row>
    <row r="9" spans="1:12" x14ac:dyDescent="0.35">
      <c r="A9" s="37" t="s">
        <v>440</v>
      </c>
      <c r="B9" s="35" t="s">
        <v>329</v>
      </c>
      <c r="C9" s="35" t="s">
        <v>301</v>
      </c>
      <c r="D9" s="35" t="s">
        <v>328</v>
      </c>
      <c r="E9" s="35" t="s">
        <v>328</v>
      </c>
      <c r="F9" s="35" t="s">
        <v>311</v>
      </c>
    </row>
    <row r="10" spans="1:12" x14ac:dyDescent="0.35">
      <c r="A10" s="37"/>
      <c r="B10" s="35" t="s">
        <v>317</v>
      </c>
      <c r="C10" s="35" t="s">
        <v>388</v>
      </c>
      <c r="D10" s="35" t="s">
        <v>358</v>
      </c>
      <c r="E10" s="35" t="s">
        <v>453</v>
      </c>
      <c r="F10" s="35"/>
    </row>
    <row r="11" spans="1:12" x14ac:dyDescent="0.35">
      <c r="A11" s="37" t="s">
        <v>441</v>
      </c>
      <c r="B11" s="35" t="s">
        <v>298</v>
      </c>
      <c r="C11" s="35" t="s">
        <v>454</v>
      </c>
      <c r="D11" s="35" t="s">
        <v>455</v>
      </c>
      <c r="E11" s="35" t="s">
        <v>293</v>
      </c>
      <c r="F11" s="35" t="s">
        <v>456</v>
      </c>
    </row>
    <row r="12" spans="1:12" x14ac:dyDescent="0.35">
      <c r="B12" s="35" t="s">
        <v>387</v>
      </c>
      <c r="C12" s="35" t="s">
        <v>451</v>
      </c>
      <c r="D12" s="35" t="s">
        <v>366</v>
      </c>
      <c r="E12" s="35" t="s">
        <v>460</v>
      </c>
      <c r="F12" s="35"/>
    </row>
    <row r="13" spans="1:12" x14ac:dyDescent="0.35">
      <c r="A13" s="1" t="s">
        <v>442</v>
      </c>
      <c r="B13" s="35" t="s">
        <v>457</v>
      </c>
      <c r="C13" s="35" t="s">
        <v>437</v>
      </c>
      <c r="D13" s="35" t="s">
        <v>356</v>
      </c>
      <c r="E13" s="35" t="s">
        <v>413</v>
      </c>
      <c r="F13" s="35" t="s">
        <v>448</v>
      </c>
    </row>
    <row r="14" spans="1:12" x14ac:dyDescent="0.35">
      <c r="B14" s="35" t="s">
        <v>358</v>
      </c>
      <c r="C14" s="35" t="s">
        <v>395</v>
      </c>
      <c r="D14" s="35" t="s">
        <v>397</v>
      </c>
      <c r="E14" s="35" t="s">
        <v>461</v>
      </c>
      <c r="F14" s="35"/>
    </row>
    <row r="15" spans="1:12" x14ac:dyDescent="0.35">
      <c r="A15" t="s">
        <v>443</v>
      </c>
      <c r="B15" s="35" t="s">
        <v>462</v>
      </c>
      <c r="C15" s="35" t="s">
        <v>458</v>
      </c>
      <c r="D15" s="35" t="s">
        <v>459</v>
      </c>
      <c r="E15" s="35" t="s">
        <v>401</v>
      </c>
      <c r="F15" s="35" t="s">
        <v>192</v>
      </c>
    </row>
    <row r="16" spans="1:12" x14ac:dyDescent="0.35">
      <c r="B16" s="35" t="s">
        <v>394</v>
      </c>
      <c r="C16" s="35" t="s">
        <v>463</v>
      </c>
      <c r="D16" s="35" t="s">
        <v>464</v>
      </c>
      <c r="E16" s="35" t="s">
        <v>465</v>
      </c>
      <c r="F16" s="35"/>
    </row>
    <row r="19" spans="1:1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6:F16 F5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3" sqref="B3"/>
    </sheetView>
  </sheetViews>
  <sheetFormatPr defaultRowHeight="14.5" x14ac:dyDescent="0.35"/>
  <cols>
    <col min="1" max="1" width="29.81640625" customWidth="1"/>
    <col min="2" max="6" width="12.08984375" customWidth="1"/>
  </cols>
  <sheetData>
    <row r="1" spans="1:12" s="4" customFormat="1" x14ac:dyDescent="0.35">
      <c r="A1" s="3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160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s="35" t="s">
        <v>27</v>
      </c>
      <c r="C4" s="35" t="s">
        <v>28</v>
      </c>
      <c r="D4" s="35" t="s">
        <v>162</v>
      </c>
      <c r="E4" s="35" t="s">
        <v>163</v>
      </c>
      <c r="F4" s="35" t="s">
        <v>164</v>
      </c>
      <c r="G4" s="1"/>
      <c r="H4" s="1"/>
    </row>
    <row r="5" spans="1:12" x14ac:dyDescent="0.35">
      <c r="A5" s="35" t="s">
        <v>438</v>
      </c>
      <c r="B5" s="35" t="s">
        <v>466</v>
      </c>
      <c r="C5" s="35" t="s">
        <v>467</v>
      </c>
      <c r="D5" s="35" t="s">
        <v>468</v>
      </c>
      <c r="E5" s="35" t="s">
        <v>469</v>
      </c>
      <c r="F5" s="35" t="s">
        <v>377</v>
      </c>
      <c r="G5" s="1"/>
      <c r="H5" s="1"/>
    </row>
    <row r="6" spans="1:12" x14ac:dyDescent="0.35">
      <c r="A6" s="35"/>
      <c r="B6" s="35" t="s">
        <v>249</v>
      </c>
      <c r="C6" s="35" t="s">
        <v>249</v>
      </c>
      <c r="D6" s="35" t="s">
        <v>262</v>
      </c>
      <c r="E6" s="35" t="s">
        <v>262</v>
      </c>
      <c r="F6" s="35"/>
      <c r="G6" s="1"/>
      <c r="H6" s="1"/>
    </row>
    <row r="7" spans="1:12" x14ac:dyDescent="0.35">
      <c r="A7" s="37" t="s">
        <v>439</v>
      </c>
      <c r="B7" s="35" t="s">
        <v>470</v>
      </c>
      <c r="C7" s="35" t="s">
        <v>471</v>
      </c>
      <c r="D7" s="35" t="s">
        <v>274</v>
      </c>
      <c r="E7" s="35" t="s">
        <v>411</v>
      </c>
      <c r="F7" s="35" t="s">
        <v>377</v>
      </c>
    </row>
    <row r="8" spans="1:12" x14ac:dyDescent="0.35">
      <c r="A8" s="37"/>
      <c r="B8" s="35" t="s">
        <v>262</v>
      </c>
      <c r="C8" s="35" t="s">
        <v>285</v>
      </c>
      <c r="D8" s="35" t="s">
        <v>285</v>
      </c>
      <c r="E8" s="35" t="s">
        <v>317</v>
      </c>
      <c r="F8" s="35"/>
    </row>
    <row r="9" spans="1:12" x14ac:dyDescent="0.35">
      <c r="A9" s="37" t="s">
        <v>440</v>
      </c>
      <c r="B9" s="35" t="s">
        <v>408</v>
      </c>
      <c r="C9" s="35" t="s">
        <v>212</v>
      </c>
      <c r="D9" s="35" t="s">
        <v>472</v>
      </c>
      <c r="E9" s="35" t="s">
        <v>212</v>
      </c>
      <c r="F9" s="35" t="s">
        <v>393</v>
      </c>
    </row>
    <row r="10" spans="1:12" x14ac:dyDescent="0.35">
      <c r="A10" s="37"/>
      <c r="B10" s="35" t="s">
        <v>249</v>
      </c>
      <c r="C10" s="35" t="s">
        <v>262</v>
      </c>
      <c r="D10" s="35" t="s">
        <v>285</v>
      </c>
      <c r="E10" s="35" t="s">
        <v>317</v>
      </c>
      <c r="F10" s="35"/>
    </row>
    <row r="11" spans="1:12" x14ac:dyDescent="0.35">
      <c r="A11" s="37" t="s">
        <v>441</v>
      </c>
      <c r="B11" s="35" t="s">
        <v>473</v>
      </c>
      <c r="C11" s="35" t="s">
        <v>474</v>
      </c>
      <c r="D11" s="35" t="s">
        <v>377</v>
      </c>
      <c r="E11" s="35" t="s">
        <v>475</v>
      </c>
      <c r="F11" s="35" t="s">
        <v>308</v>
      </c>
    </row>
    <row r="12" spans="1:12" x14ac:dyDescent="0.35">
      <c r="B12" s="35" t="s">
        <v>389</v>
      </c>
      <c r="C12" s="35" t="s">
        <v>364</v>
      </c>
      <c r="D12" s="35" t="s">
        <v>395</v>
      </c>
      <c r="E12" s="35" t="s">
        <v>476</v>
      </c>
      <c r="F12" s="35"/>
    </row>
    <row r="13" spans="1:12" x14ac:dyDescent="0.35">
      <c r="A13" s="1" t="s">
        <v>442</v>
      </c>
      <c r="B13" s="35" t="s">
        <v>477</v>
      </c>
      <c r="C13" s="35" t="s">
        <v>478</v>
      </c>
      <c r="D13" s="35" t="s">
        <v>479</v>
      </c>
      <c r="E13" s="35" t="s">
        <v>480</v>
      </c>
      <c r="F13" s="35" t="s">
        <v>370</v>
      </c>
    </row>
    <row r="14" spans="1:12" x14ac:dyDescent="0.35">
      <c r="B14" s="35" t="s">
        <v>389</v>
      </c>
      <c r="C14" s="35" t="s">
        <v>394</v>
      </c>
      <c r="D14" s="35" t="s">
        <v>481</v>
      </c>
      <c r="E14" s="35" t="s">
        <v>482</v>
      </c>
      <c r="F14" s="35"/>
    </row>
    <row r="15" spans="1:12" x14ac:dyDescent="0.35">
      <c r="A15" t="s">
        <v>443</v>
      </c>
      <c r="B15" s="35" t="s">
        <v>483</v>
      </c>
      <c r="C15" s="35" t="s">
        <v>241</v>
      </c>
      <c r="D15" s="35" t="s">
        <v>238</v>
      </c>
      <c r="E15" s="35" t="s">
        <v>447</v>
      </c>
      <c r="F15" s="35" t="s">
        <v>471</v>
      </c>
    </row>
    <row r="16" spans="1:12" x14ac:dyDescent="0.35">
      <c r="B16" s="35" t="s">
        <v>395</v>
      </c>
      <c r="C16" s="35" t="s">
        <v>397</v>
      </c>
      <c r="D16" s="35" t="s">
        <v>484</v>
      </c>
      <c r="E16" s="35" t="s">
        <v>485</v>
      </c>
      <c r="F16" s="35"/>
    </row>
    <row r="19" spans="1:1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6:F16 F5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2" sqref="B12"/>
    </sheetView>
  </sheetViews>
  <sheetFormatPr defaultColWidth="8.81640625" defaultRowHeight="14.5" x14ac:dyDescent="0.35"/>
  <cols>
    <col min="1" max="1" width="27.6328125" style="1" customWidth="1"/>
    <col min="2" max="2" width="23" style="1" bestFit="1" customWidth="1"/>
    <col min="3" max="3" width="22.54296875" style="1" bestFit="1" customWidth="1"/>
    <col min="4" max="16384" width="8.81640625" style="1"/>
  </cols>
  <sheetData>
    <row r="1" spans="1:3" s="3" customFormat="1" x14ac:dyDescent="0.35">
      <c r="A1" s="3" t="s">
        <v>95</v>
      </c>
    </row>
    <row r="3" spans="1:3" x14ac:dyDescent="0.35">
      <c r="A3" s="1" t="s">
        <v>96</v>
      </c>
      <c r="B3" s="1" t="s">
        <v>97</v>
      </c>
      <c r="C3" s="1" t="s">
        <v>98</v>
      </c>
    </row>
    <row r="4" spans="1:3" x14ac:dyDescent="0.35">
      <c r="A4" s="1" t="s">
        <v>99</v>
      </c>
      <c r="B4" s="2">
        <v>0.86</v>
      </c>
      <c r="C4" s="2">
        <v>0.86</v>
      </c>
    </row>
    <row r="5" spans="1:3" x14ac:dyDescent="0.35">
      <c r="A5" s="1" t="s">
        <v>6</v>
      </c>
      <c r="B5" s="36">
        <v>1.4999999999999999E-2</v>
      </c>
      <c r="C5" s="36">
        <v>3.5999999999999997E-2</v>
      </c>
    </row>
    <row r="6" spans="1:3" x14ac:dyDescent="0.35">
      <c r="A6" s="1" t="s">
        <v>100</v>
      </c>
      <c r="B6" s="36">
        <v>0.14399999999999999</v>
      </c>
      <c r="C6" s="36">
        <v>4.8000000000000001E-2</v>
      </c>
    </row>
    <row r="7" spans="1:3" x14ac:dyDescent="0.35">
      <c r="A7" s="1" t="s">
        <v>101</v>
      </c>
      <c r="B7" s="2">
        <v>0.48</v>
      </c>
      <c r="C7" s="2">
        <v>0.19</v>
      </c>
    </row>
    <row r="8" spans="1:3" x14ac:dyDescent="0.35">
      <c r="A8" s="1" t="s">
        <v>102</v>
      </c>
      <c r="B8" s="2">
        <v>0.97</v>
      </c>
      <c r="C8" s="2">
        <v>0.96</v>
      </c>
    </row>
    <row r="9" spans="1:3" x14ac:dyDescent="0.35">
      <c r="A9" s="1" t="s">
        <v>9</v>
      </c>
      <c r="B9" s="2">
        <v>0.62</v>
      </c>
      <c r="C9" s="2">
        <v>0.7</v>
      </c>
    </row>
    <row r="10" spans="1:3" x14ac:dyDescent="0.35">
      <c r="A10" s="1" t="s">
        <v>103</v>
      </c>
      <c r="B10" s="2">
        <v>0.94</v>
      </c>
      <c r="C10" s="2">
        <v>0.97</v>
      </c>
    </row>
    <row r="11" spans="1:3" x14ac:dyDescent="0.35">
      <c r="A11" s="1" t="s">
        <v>104</v>
      </c>
      <c r="B11" s="2">
        <v>0.57999999999999996</v>
      </c>
      <c r="C11" s="2">
        <v>0.62</v>
      </c>
    </row>
    <row r="12" spans="1:3" x14ac:dyDescent="0.35">
      <c r="A12" s="1" t="s">
        <v>8</v>
      </c>
      <c r="B12" s="2">
        <v>7.0000000000000007E-2</v>
      </c>
      <c r="C12" s="2">
        <v>0.04</v>
      </c>
    </row>
    <row r="13" spans="1:3" x14ac:dyDescent="0.35">
      <c r="A13" s="1" t="s">
        <v>105</v>
      </c>
      <c r="B13" s="2">
        <v>0.34</v>
      </c>
      <c r="C13" s="2">
        <v>0.45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H12" sqref="H12"/>
    </sheetView>
  </sheetViews>
  <sheetFormatPr defaultRowHeight="14.5" x14ac:dyDescent="0.35"/>
  <cols>
    <col min="1" max="1" width="18.81640625" customWidth="1"/>
    <col min="2" max="6" width="12.08984375" customWidth="1"/>
  </cols>
  <sheetData>
    <row r="1" spans="1:12" s="4" customFormat="1" x14ac:dyDescent="0.35">
      <c r="A1" s="3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x14ac:dyDescent="0.35">
      <c r="A3" s="3" t="s">
        <v>487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5">
      <c r="A4" s="35" t="s">
        <v>7</v>
      </c>
      <c r="B4" s="35" t="s">
        <v>486</v>
      </c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ht="15" customHeight="1" x14ac:dyDescent="0.35">
      <c r="A5" s="35" t="s">
        <v>161</v>
      </c>
      <c r="B5" s="35" t="s">
        <v>27</v>
      </c>
      <c r="C5" s="35" t="s">
        <v>28</v>
      </c>
      <c r="D5" s="35" t="s">
        <v>162</v>
      </c>
      <c r="E5" s="35" t="s">
        <v>163</v>
      </c>
      <c r="F5" s="35" t="s">
        <v>164</v>
      </c>
      <c r="H5" s="1"/>
    </row>
    <row r="6" spans="1:12" x14ac:dyDescent="0.35">
      <c r="A6" s="35" t="s">
        <v>2</v>
      </c>
      <c r="B6" s="35" t="s">
        <v>490</v>
      </c>
      <c r="C6" s="35" t="s">
        <v>491</v>
      </c>
      <c r="D6" s="35" t="s">
        <v>492</v>
      </c>
      <c r="E6" s="35" t="s">
        <v>310</v>
      </c>
      <c r="F6" s="35" t="s">
        <v>363</v>
      </c>
      <c r="G6" s="1"/>
      <c r="H6" s="1"/>
    </row>
    <row r="7" spans="1:12" x14ac:dyDescent="0.35">
      <c r="A7" s="35" t="s">
        <v>7</v>
      </c>
      <c r="B7" s="35" t="s">
        <v>262</v>
      </c>
      <c r="C7" s="35" t="s">
        <v>317</v>
      </c>
      <c r="D7" s="35" t="s">
        <v>318</v>
      </c>
      <c r="E7" s="35" t="s">
        <v>388</v>
      </c>
      <c r="F7" s="35"/>
      <c r="G7" s="1"/>
      <c r="H7" s="1"/>
    </row>
    <row r="8" spans="1:12" x14ac:dyDescent="0.35">
      <c r="A8" s="37" t="s">
        <v>4</v>
      </c>
      <c r="B8" s="35" t="s">
        <v>398</v>
      </c>
      <c r="C8" s="35" t="s">
        <v>493</v>
      </c>
      <c r="D8" s="35" t="s">
        <v>494</v>
      </c>
      <c r="E8" s="35" t="s">
        <v>495</v>
      </c>
      <c r="F8" s="35" t="s">
        <v>496</v>
      </c>
      <c r="G8" s="1"/>
    </row>
    <row r="9" spans="1:12" x14ac:dyDescent="0.35">
      <c r="A9" s="37" t="s">
        <v>7</v>
      </c>
      <c r="B9" s="35" t="s">
        <v>285</v>
      </c>
      <c r="C9" s="35" t="s">
        <v>318</v>
      </c>
      <c r="D9" s="35" t="s">
        <v>387</v>
      </c>
      <c r="E9" s="35" t="s">
        <v>389</v>
      </c>
      <c r="F9" s="35"/>
      <c r="G9" s="1"/>
    </row>
    <row r="10" spans="1:12" x14ac:dyDescent="0.35">
      <c r="A10" s="37"/>
      <c r="B10" s="37"/>
      <c r="C10" s="37"/>
      <c r="D10" s="37"/>
      <c r="E10" s="37"/>
      <c r="F10" s="37"/>
    </row>
    <row r="11" spans="1:12" x14ac:dyDescent="0.35">
      <c r="A11" s="3" t="s">
        <v>488</v>
      </c>
      <c r="B11" s="3"/>
      <c r="C11" s="3"/>
      <c r="D11" s="3"/>
      <c r="E11" s="3"/>
      <c r="F11" s="3"/>
      <c r="G11" s="3"/>
    </row>
    <row r="12" spans="1:12" x14ac:dyDescent="0.35">
      <c r="A12" s="35" t="s">
        <v>7</v>
      </c>
      <c r="B12" s="35" t="s">
        <v>486</v>
      </c>
      <c r="C12" s="35"/>
      <c r="D12" s="35"/>
      <c r="E12" s="35"/>
      <c r="F12" s="35"/>
      <c r="G12" s="1"/>
    </row>
    <row r="13" spans="1:12" x14ac:dyDescent="0.35">
      <c r="A13" s="35" t="s">
        <v>161</v>
      </c>
      <c r="B13" s="35" t="s">
        <v>27</v>
      </c>
      <c r="C13" s="35" t="s">
        <v>28</v>
      </c>
      <c r="D13" s="35" t="s">
        <v>162</v>
      </c>
      <c r="E13" s="35" t="s">
        <v>163</v>
      </c>
      <c r="F13" s="35" t="s">
        <v>164</v>
      </c>
    </row>
    <row r="14" spans="1:12" x14ac:dyDescent="0.35">
      <c r="A14" s="35" t="s">
        <v>2</v>
      </c>
      <c r="B14" s="35" t="s">
        <v>497</v>
      </c>
      <c r="C14" s="35" t="s">
        <v>329</v>
      </c>
      <c r="D14" s="35" t="s">
        <v>498</v>
      </c>
      <c r="E14" s="35" t="s">
        <v>499</v>
      </c>
      <c r="F14" s="35" t="s">
        <v>500</v>
      </c>
      <c r="G14" s="1"/>
    </row>
    <row r="15" spans="1:12" x14ac:dyDescent="0.35">
      <c r="A15" s="35" t="s">
        <v>7</v>
      </c>
      <c r="B15" s="35" t="s">
        <v>358</v>
      </c>
      <c r="C15" s="35" t="s">
        <v>451</v>
      </c>
      <c r="D15" s="35" t="s">
        <v>364</v>
      </c>
      <c r="E15" s="35" t="s">
        <v>452</v>
      </c>
      <c r="F15" s="35"/>
      <c r="G15" s="1"/>
    </row>
    <row r="16" spans="1:12" x14ac:dyDescent="0.35">
      <c r="A16" s="37" t="s">
        <v>4</v>
      </c>
      <c r="B16" s="35" t="s">
        <v>270</v>
      </c>
      <c r="C16" s="35" t="s">
        <v>246</v>
      </c>
      <c r="D16" s="35" t="s">
        <v>379</v>
      </c>
      <c r="E16" s="35" t="s">
        <v>501</v>
      </c>
      <c r="F16" s="35" t="s">
        <v>502</v>
      </c>
      <c r="G16" s="1"/>
    </row>
    <row r="17" spans="1:7" x14ac:dyDescent="0.35">
      <c r="A17" s="37" t="s">
        <v>7</v>
      </c>
      <c r="B17" s="35" t="s">
        <v>317</v>
      </c>
      <c r="C17" s="35" t="s">
        <v>387</v>
      </c>
      <c r="D17" s="35" t="s">
        <v>388</v>
      </c>
      <c r="E17" s="35" t="s">
        <v>389</v>
      </c>
      <c r="F17" s="35"/>
      <c r="G17" s="1"/>
    </row>
    <row r="19" spans="1:7" x14ac:dyDescent="0.35">
      <c r="A19" s="3" t="s">
        <v>489</v>
      </c>
      <c r="B19" s="3"/>
      <c r="C19" s="3"/>
      <c r="D19" s="3"/>
      <c r="E19" s="3"/>
      <c r="F19" s="3"/>
      <c r="G19" s="3"/>
    </row>
    <row r="20" spans="1:7" x14ac:dyDescent="0.35">
      <c r="A20" s="35" t="s">
        <v>7</v>
      </c>
      <c r="B20" s="35" t="s">
        <v>486</v>
      </c>
      <c r="C20" s="35"/>
      <c r="D20" s="35"/>
      <c r="E20" s="35"/>
      <c r="F20" s="35"/>
      <c r="G20" s="1"/>
    </row>
    <row r="21" spans="1:7" x14ac:dyDescent="0.35">
      <c r="A21" s="35" t="s">
        <v>161</v>
      </c>
      <c r="B21" s="35" t="s">
        <v>27</v>
      </c>
      <c r="C21" s="35" t="s">
        <v>28</v>
      </c>
      <c r="D21" s="35" t="s">
        <v>162</v>
      </c>
      <c r="E21" s="35" t="s">
        <v>163</v>
      </c>
      <c r="F21" s="35" t="s">
        <v>164</v>
      </c>
    </row>
    <row r="22" spans="1:7" x14ac:dyDescent="0.35">
      <c r="A22" s="35" t="s">
        <v>2</v>
      </c>
      <c r="B22" s="35" t="s">
        <v>503</v>
      </c>
      <c r="C22" s="35" t="s">
        <v>281</v>
      </c>
      <c r="D22" s="35" t="s">
        <v>322</v>
      </c>
      <c r="E22" s="35" t="s">
        <v>384</v>
      </c>
      <c r="F22" s="35" t="s">
        <v>504</v>
      </c>
      <c r="G22" s="1"/>
    </row>
    <row r="23" spans="1:7" x14ac:dyDescent="0.35">
      <c r="A23" s="35" t="s">
        <v>7</v>
      </c>
      <c r="B23" s="35" t="s">
        <v>388</v>
      </c>
      <c r="C23" s="35" t="s">
        <v>389</v>
      </c>
      <c r="D23" s="35" t="s">
        <v>359</v>
      </c>
      <c r="E23" s="35" t="s">
        <v>453</v>
      </c>
      <c r="F23" s="35"/>
      <c r="G23" s="1"/>
    </row>
    <row r="24" spans="1:7" x14ac:dyDescent="0.35">
      <c r="A24" s="37" t="s">
        <v>4</v>
      </c>
      <c r="B24" s="35" t="s">
        <v>310</v>
      </c>
      <c r="C24" s="35" t="s">
        <v>247</v>
      </c>
      <c r="D24" s="35" t="s">
        <v>505</v>
      </c>
      <c r="E24" s="35" t="s">
        <v>391</v>
      </c>
      <c r="F24" s="35" t="s">
        <v>506</v>
      </c>
      <c r="G24" s="1"/>
    </row>
    <row r="25" spans="1:7" x14ac:dyDescent="0.35">
      <c r="A25" s="37" t="s">
        <v>7</v>
      </c>
      <c r="B25" s="35" t="s">
        <v>394</v>
      </c>
      <c r="C25" s="35" t="s">
        <v>452</v>
      </c>
      <c r="D25" s="35" t="s">
        <v>507</v>
      </c>
      <c r="E25" s="35" t="s">
        <v>365</v>
      </c>
      <c r="F25" s="35"/>
      <c r="G25" s="1"/>
    </row>
    <row r="26" spans="1:7" x14ac:dyDescent="0.35">
      <c r="A26" s="37"/>
      <c r="B26" s="35"/>
      <c r="C26" s="35"/>
      <c r="D26" s="35"/>
      <c r="E26" s="35"/>
      <c r="F26" s="35"/>
      <c r="G26" s="1"/>
    </row>
    <row r="27" spans="1:7" x14ac:dyDescent="0.35">
      <c r="A27" s="37"/>
      <c r="B27" s="35"/>
      <c r="C27" s="35"/>
      <c r="D27" s="35"/>
      <c r="E27" s="35"/>
      <c r="F27" s="35"/>
      <c r="G27" s="1"/>
    </row>
    <row r="28" spans="1:7" x14ac:dyDescent="0.35">
      <c r="A28" s="1" t="s">
        <v>29</v>
      </c>
    </row>
  </sheetData>
  <pageMargins left="0.7" right="0.7" top="0.75" bottom="0.75" header="0.3" footer="0.3"/>
  <pageSetup paperSize="9" orientation="portrait" r:id="rId1"/>
  <ignoredErrors>
    <ignoredError sqref="B7:F9 B15:F17 B23:F25 F22 F14 F6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I11" sqref="I11"/>
    </sheetView>
  </sheetViews>
  <sheetFormatPr defaultRowHeight="14.5" x14ac:dyDescent="0.35"/>
  <cols>
    <col min="1" max="1" width="18.81640625" customWidth="1"/>
    <col min="2" max="6" width="12.08984375" customWidth="1"/>
  </cols>
  <sheetData>
    <row r="1" spans="1:12" s="4" customFormat="1" x14ac:dyDescent="0.35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x14ac:dyDescent="0.35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5">
      <c r="A4" s="35" t="s">
        <v>7</v>
      </c>
      <c r="B4" s="35" t="s">
        <v>486</v>
      </c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ht="15" customHeight="1" x14ac:dyDescent="0.35">
      <c r="A5" s="35" t="s">
        <v>161</v>
      </c>
      <c r="B5" s="35" t="s">
        <v>27</v>
      </c>
      <c r="C5" s="35" t="s">
        <v>28</v>
      </c>
      <c r="D5" s="35" t="s">
        <v>162</v>
      </c>
      <c r="E5" s="35" t="s">
        <v>163</v>
      </c>
      <c r="F5" s="35" t="s">
        <v>164</v>
      </c>
      <c r="H5" s="1"/>
    </row>
    <row r="6" spans="1:12" x14ac:dyDescent="0.35">
      <c r="A6" s="35" t="s">
        <v>2</v>
      </c>
      <c r="B6" s="35" t="s">
        <v>509</v>
      </c>
      <c r="C6" s="35" t="s">
        <v>510</v>
      </c>
      <c r="D6" s="35" t="s">
        <v>511</v>
      </c>
      <c r="E6" s="35" t="s">
        <v>512</v>
      </c>
      <c r="F6" s="35" t="s">
        <v>426</v>
      </c>
      <c r="G6" s="1"/>
      <c r="H6" s="1"/>
    </row>
    <row r="7" spans="1:12" x14ac:dyDescent="0.35">
      <c r="A7" s="35" t="s">
        <v>7</v>
      </c>
      <c r="B7" s="35" t="s">
        <v>285</v>
      </c>
      <c r="C7" s="35" t="s">
        <v>318</v>
      </c>
      <c r="D7" s="35" t="s">
        <v>388</v>
      </c>
      <c r="E7" s="35" t="s">
        <v>358</v>
      </c>
      <c r="F7" s="35"/>
      <c r="G7" s="1"/>
      <c r="H7" s="1"/>
    </row>
    <row r="8" spans="1:12" x14ac:dyDescent="0.35">
      <c r="A8" s="37" t="s">
        <v>4</v>
      </c>
      <c r="B8" s="35" t="s">
        <v>513</v>
      </c>
      <c r="C8" s="35" t="s">
        <v>514</v>
      </c>
      <c r="D8" s="35" t="s">
        <v>515</v>
      </c>
      <c r="E8" s="35" t="s">
        <v>516</v>
      </c>
      <c r="F8" s="35" t="s">
        <v>517</v>
      </c>
      <c r="G8" s="1"/>
    </row>
    <row r="9" spans="1:12" x14ac:dyDescent="0.35">
      <c r="A9" s="37" t="s">
        <v>7</v>
      </c>
      <c r="B9" s="35" t="s">
        <v>359</v>
      </c>
      <c r="C9" s="35" t="s">
        <v>394</v>
      </c>
      <c r="D9" s="35" t="s">
        <v>518</v>
      </c>
      <c r="E9" s="35" t="s">
        <v>507</v>
      </c>
      <c r="F9" s="35"/>
      <c r="G9" s="1"/>
    </row>
    <row r="10" spans="1:12" x14ac:dyDescent="0.35">
      <c r="A10" s="37"/>
      <c r="B10" s="37"/>
      <c r="C10" s="37"/>
      <c r="D10" s="37"/>
      <c r="E10" s="37"/>
      <c r="F10" s="37"/>
    </row>
    <row r="11" spans="1:12" x14ac:dyDescent="0.35">
      <c r="A11" s="3" t="s">
        <v>508</v>
      </c>
      <c r="B11" s="3"/>
      <c r="C11" s="3"/>
      <c r="D11" s="3"/>
      <c r="E11" s="3"/>
      <c r="F11" s="3"/>
      <c r="G11" s="3"/>
    </row>
    <row r="12" spans="1:12" x14ac:dyDescent="0.35">
      <c r="A12" s="35" t="s">
        <v>7</v>
      </c>
      <c r="B12" s="35" t="s">
        <v>486</v>
      </c>
      <c r="C12" s="35"/>
      <c r="D12" s="35"/>
      <c r="E12" s="35"/>
      <c r="F12" s="35"/>
      <c r="G12" s="1"/>
    </row>
    <row r="13" spans="1:12" x14ac:dyDescent="0.35">
      <c r="A13" s="35" t="s">
        <v>161</v>
      </c>
      <c r="B13" s="35" t="s">
        <v>27</v>
      </c>
      <c r="C13" s="35" t="s">
        <v>28</v>
      </c>
      <c r="D13" s="35" t="s">
        <v>162</v>
      </c>
      <c r="E13" s="35" t="s">
        <v>163</v>
      </c>
      <c r="F13" s="35" t="s">
        <v>164</v>
      </c>
    </row>
    <row r="14" spans="1:12" x14ac:dyDescent="0.35">
      <c r="A14" s="35" t="s">
        <v>2</v>
      </c>
      <c r="B14" s="35" t="s">
        <v>519</v>
      </c>
      <c r="C14" s="35" t="s">
        <v>520</v>
      </c>
      <c r="D14" s="35" t="s">
        <v>492</v>
      </c>
      <c r="E14" s="35" t="s">
        <v>174</v>
      </c>
      <c r="F14" s="35" t="s">
        <v>521</v>
      </c>
      <c r="G14" s="1"/>
    </row>
    <row r="15" spans="1:12" x14ac:dyDescent="0.35">
      <c r="A15" s="35" t="s">
        <v>7</v>
      </c>
      <c r="B15" s="35" t="s">
        <v>262</v>
      </c>
      <c r="C15" s="35" t="s">
        <v>317</v>
      </c>
      <c r="D15" s="35" t="s">
        <v>318</v>
      </c>
      <c r="E15" s="35" t="s">
        <v>387</v>
      </c>
      <c r="F15" s="35"/>
      <c r="G15" s="1"/>
    </row>
    <row r="16" spans="1:12" x14ac:dyDescent="0.35">
      <c r="A16" s="37" t="s">
        <v>4</v>
      </c>
      <c r="B16" s="35" t="s">
        <v>522</v>
      </c>
      <c r="C16" s="35" t="s">
        <v>523</v>
      </c>
      <c r="D16" s="35" t="s">
        <v>524</v>
      </c>
      <c r="E16" s="35" t="s">
        <v>525</v>
      </c>
      <c r="F16" s="35" t="s">
        <v>526</v>
      </c>
      <c r="G16" s="1"/>
    </row>
    <row r="17" spans="1:7" x14ac:dyDescent="0.35">
      <c r="A17" s="37" t="s">
        <v>7</v>
      </c>
      <c r="B17" s="35" t="s">
        <v>387</v>
      </c>
      <c r="C17" s="35" t="s">
        <v>389</v>
      </c>
      <c r="D17" s="35" t="s">
        <v>359</v>
      </c>
      <c r="E17" s="35" t="s">
        <v>453</v>
      </c>
      <c r="F17" s="35"/>
      <c r="G17" s="1"/>
    </row>
    <row r="19" spans="1:7" x14ac:dyDescent="0.35">
      <c r="A19" s="3" t="s">
        <v>8</v>
      </c>
      <c r="B19" s="3"/>
      <c r="C19" s="3"/>
      <c r="D19" s="3"/>
      <c r="E19" s="3"/>
      <c r="F19" s="3"/>
      <c r="G19" s="3"/>
    </row>
    <row r="20" spans="1:7" x14ac:dyDescent="0.35">
      <c r="A20" s="35" t="s">
        <v>7</v>
      </c>
      <c r="B20" s="35" t="s">
        <v>486</v>
      </c>
      <c r="C20" s="35"/>
      <c r="D20" s="35"/>
      <c r="E20" s="35"/>
      <c r="F20" s="35"/>
      <c r="G20" s="1"/>
    </row>
    <row r="21" spans="1:7" x14ac:dyDescent="0.35">
      <c r="A21" s="35" t="s">
        <v>161</v>
      </c>
      <c r="B21" s="35" t="s">
        <v>27</v>
      </c>
      <c r="C21" s="35" t="s">
        <v>28</v>
      </c>
      <c r="D21" s="35" t="s">
        <v>162</v>
      </c>
      <c r="E21" s="35" t="s">
        <v>163</v>
      </c>
      <c r="F21" s="35" t="s">
        <v>164</v>
      </c>
    </row>
    <row r="22" spans="1:7" x14ac:dyDescent="0.35">
      <c r="A22" s="35" t="s">
        <v>2</v>
      </c>
      <c r="B22" s="35" t="s">
        <v>527</v>
      </c>
      <c r="C22" s="35" t="s">
        <v>528</v>
      </c>
      <c r="D22" s="35" t="s">
        <v>529</v>
      </c>
      <c r="E22" s="35" t="s">
        <v>530</v>
      </c>
      <c r="F22" s="35" t="s">
        <v>531</v>
      </c>
      <c r="G22" s="1"/>
    </row>
    <row r="23" spans="1:7" x14ac:dyDescent="0.35">
      <c r="A23" s="35" t="s">
        <v>7</v>
      </c>
      <c r="B23" s="35" t="s">
        <v>318</v>
      </c>
      <c r="C23" s="35" t="s">
        <v>388</v>
      </c>
      <c r="D23" s="35" t="s">
        <v>358</v>
      </c>
      <c r="E23" s="35" t="s">
        <v>453</v>
      </c>
      <c r="F23" s="35"/>
      <c r="G23" s="1"/>
    </row>
    <row r="24" spans="1:7" x14ac:dyDescent="0.35">
      <c r="A24" s="37" t="s">
        <v>4</v>
      </c>
      <c r="B24" s="35" t="s">
        <v>532</v>
      </c>
      <c r="C24" s="35" t="s">
        <v>533</v>
      </c>
      <c r="D24" s="35" t="s">
        <v>534</v>
      </c>
      <c r="E24" s="35" t="s">
        <v>535</v>
      </c>
      <c r="F24" s="35" t="s">
        <v>536</v>
      </c>
      <c r="G24" s="1"/>
    </row>
    <row r="25" spans="1:7" x14ac:dyDescent="0.35">
      <c r="A25" s="37" t="s">
        <v>7</v>
      </c>
      <c r="B25" s="35" t="s">
        <v>359</v>
      </c>
      <c r="C25" s="35" t="s">
        <v>453</v>
      </c>
      <c r="D25" s="35" t="s">
        <v>394</v>
      </c>
      <c r="E25" s="35" t="s">
        <v>452</v>
      </c>
      <c r="F25" s="35"/>
      <c r="G25" s="1"/>
    </row>
    <row r="26" spans="1:7" x14ac:dyDescent="0.35">
      <c r="A26" s="37"/>
      <c r="B26" s="35"/>
      <c r="C26" s="35"/>
      <c r="D26" s="35"/>
      <c r="E26" s="35"/>
      <c r="F26" s="35"/>
      <c r="G26" s="1"/>
    </row>
    <row r="27" spans="1:7" x14ac:dyDescent="0.35">
      <c r="A27" s="37"/>
      <c r="B27" s="35"/>
      <c r="C27" s="35"/>
      <c r="D27" s="35"/>
      <c r="E27" s="35"/>
      <c r="F27" s="35"/>
      <c r="G27" s="1"/>
    </row>
    <row r="28" spans="1:7" x14ac:dyDescent="0.35">
      <c r="A28" s="1" t="s">
        <v>29</v>
      </c>
    </row>
  </sheetData>
  <pageMargins left="0.7" right="0.7" top="0.75" bottom="0.75" header="0.3" footer="0.3"/>
  <pageSetup paperSize="9" orientation="portrait" r:id="rId1"/>
  <ignoredErrors>
    <ignoredError sqref="B23:F25 F22 F6 F14 B7:F13 B15:F17 B14:E14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I11" sqref="I11"/>
    </sheetView>
  </sheetViews>
  <sheetFormatPr defaultRowHeight="14.5" x14ac:dyDescent="0.35"/>
  <cols>
    <col min="1" max="1" width="18.81640625" customWidth="1"/>
    <col min="2" max="6" width="12.08984375" customWidth="1"/>
  </cols>
  <sheetData>
    <row r="1" spans="1:12" s="4" customFormat="1" x14ac:dyDescent="0.35">
      <c r="A1" s="4" t="s">
        <v>108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x14ac:dyDescent="0.35">
      <c r="A3" s="3" t="s">
        <v>537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5">
      <c r="A4" s="35" t="s">
        <v>7</v>
      </c>
      <c r="B4" s="35" t="s">
        <v>160</v>
      </c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ht="15" customHeight="1" x14ac:dyDescent="0.35">
      <c r="A5" s="35" t="s">
        <v>161</v>
      </c>
      <c r="B5" s="35" t="s">
        <v>27</v>
      </c>
      <c r="C5" s="35" t="s">
        <v>28</v>
      </c>
      <c r="D5" s="35" t="s">
        <v>162</v>
      </c>
      <c r="E5" s="35" t="s">
        <v>163</v>
      </c>
      <c r="F5" s="35" t="s">
        <v>164</v>
      </c>
      <c r="H5" s="1"/>
    </row>
    <row r="6" spans="1:12" x14ac:dyDescent="0.35">
      <c r="A6" s="35" t="s">
        <v>2</v>
      </c>
      <c r="B6" s="35" t="s">
        <v>183</v>
      </c>
      <c r="C6" s="35" t="s">
        <v>540</v>
      </c>
      <c r="D6" s="35" t="s">
        <v>314</v>
      </c>
      <c r="E6" s="35" t="s">
        <v>272</v>
      </c>
      <c r="F6" s="35" t="s">
        <v>541</v>
      </c>
      <c r="G6" s="1"/>
      <c r="H6" s="1"/>
    </row>
    <row r="7" spans="1:12" x14ac:dyDescent="0.35">
      <c r="A7" s="35" t="s">
        <v>7</v>
      </c>
      <c r="B7" s="35" t="s">
        <v>262</v>
      </c>
      <c r="C7" s="35" t="s">
        <v>318</v>
      </c>
      <c r="D7" s="35" t="s">
        <v>389</v>
      </c>
      <c r="E7" s="35" t="s">
        <v>394</v>
      </c>
      <c r="F7" s="35"/>
      <c r="G7" s="1"/>
      <c r="H7" s="1"/>
    </row>
    <row r="8" spans="1:12" x14ac:dyDescent="0.35">
      <c r="A8" s="37" t="s">
        <v>4</v>
      </c>
      <c r="B8" s="35" t="s">
        <v>302</v>
      </c>
      <c r="C8" s="35" t="s">
        <v>542</v>
      </c>
      <c r="D8" s="35" t="s">
        <v>543</v>
      </c>
      <c r="E8" s="35" t="s">
        <v>498</v>
      </c>
      <c r="F8" s="35" t="s">
        <v>414</v>
      </c>
      <c r="G8" s="1"/>
    </row>
    <row r="9" spans="1:12" x14ac:dyDescent="0.35">
      <c r="A9" s="37" t="s">
        <v>7</v>
      </c>
      <c r="B9" s="35" t="s">
        <v>389</v>
      </c>
      <c r="C9" s="35" t="s">
        <v>359</v>
      </c>
      <c r="D9" s="35" t="s">
        <v>453</v>
      </c>
      <c r="E9" s="35" t="s">
        <v>394</v>
      </c>
      <c r="F9" s="35"/>
      <c r="G9" s="1"/>
    </row>
    <row r="10" spans="1:12" x14ac:dyDescent="0.35">
      <c r="A10" s="37"/>
      <c r="B10" s="37"/>
      <c r="C10" s="37"/>
      <c r="D10" s="37"/>
      <c r="E10" s="37"/>
      <c r="F10" s="37"/>
    </row>
    <row r="11" spans="1:12" x14ac:dyDescent="0.35">
      <c r="A11" s="3" t="s">
        <v>538</v>
      </c>
      <c r="B11" s="3"/>
      <c r="C11" s="3"/>
      <c r="D11" s="3"/>
      <c r="E11" s="3"/>
      <c r="F11" s="3"/>
      <c r="G11" s="3"/>
    </row>
    <row r="12" spans="1:12" x14ac:dyDescent="0.35">
      <c r="A12" s="35" t="s">
        <v>7</v>
      </c>
      <c r="B12" s="35" t="s">
        <v>160</v>
      </c>
      <c r="C12" s="35"/>
      <c r="D12" s="35"/>
      <c r="E12" s="35"/>
      <c r="F12" s="35"/>
      <c r="G12" s="1"/>
    </row>
    <row r="13" spans="1:12" x14ac:dyDescent="0.35">
      <c r="A13" s="35" t="s">
        <v>161</v>
      </c>
      <c r="B13" s="35" t="s">
        <v>27</v>
      </c>
      <c r="C13" s="35" t="s">
        <v>28</v>
      </c>
      <c r="D13" s="35" t="s">
        <v>162</v>
      </c>
      <c r="E13" s="35" t="s">
        <v>163</v>
      </c>
      <c r="F13" s="35" t="s">
        <v>164</v>
      </c>
    </row>
    <row r="14" spans="1:12" x14ac:dyDescent="0.35">
      <c r="A14" s="35" t="s">
        <v>2</v>
      </c>
      <c r="B14" s="35" t="s">
        <v>544</v>
      </c>
      <c r="C14" s="35" t="s">
        <v>402</v>
      </c>
      <c r="D14" s="35" t="s">
        <v>256</v>
      </c>
      <c r="E14" s="35" t="s">
        <v>503</v>
      </c>
      <c r="F14" s="35" t="s">
        <v>545</v>
      </c>
      <c r="G14" s="1"/>
    </row>
    <row r="15" spans="1:12" x14ac:dyDescent="0.35">
      <c r="A15" s="35" t="s">
        <v>7</v>
      </c>
      <c r="B15" s="35" t="s">
        <v>249</v>
      </c>
      <c r="C15" s="35" t="s">
        <v>285</v>
      </c>
      <c r="D15" s="35" t="s">
        <v>317</v>
      </c>
      <c r="E15" s="35" t="s">
        <v>387</v>
      </c>
      <c r="F15" s="35"/>
      <c r="G15" s="1"/>
    </row>
    <row r="16" spans="1:12" x14ac:dyDescent="0.35">
      <c r="A16" s="37" t="s">
        <v>4</v>
      </c>
      <c r="B16" s="35" t="s">
        <v>182</v>
      </c>
      <c r="C16" s="35" t="s">
        <v>321</v>
      </c>
      <c r="D16" s="35" t="s">
        <v>312</v>
      </c>
      <c r="E16" s="35" t="s">
        <v>546</v>
      </c>
      <c r="F16" s="35" t="s">
        <v>547</v>
      </c>
      <c r="G16" s="1"/>
    </row>
    <row r="17" spans="1:12" x14ac:dyDescent="0.35">
      <c r="A17" s="37" t="s">
        <v>7</v>
      </c>
      <c r="B17" s="35" t="s">
        <v>318</v>
      </c>
      <c r="C17" s="35" t="s">
        <v>388</v>
      </c>
      <c r="D17" s="35" t="s">
        <v>358</v>
      </c>
      <c r="E17" s="35" t="s">
        <v>453</v>
      </c>
      <c r="F17" s="35"/>
      <c r="G17" s="1"/>
    </row>
    <row r="19" spans="1:12" x14ac:dyDescent="0.35">
      <c r="A19" s="3" t="s">
        <v>539</v>
      </c>
      <c r="B19" s="3"/>
      <c r="C19" s="3"/>
      <c r="D19" s="3"/>
      <c r="E19" s="3"/>
      <c r="F19" s="3"/>
      <c r="G19" s="3"/>
    </row>
    <row r="20" spans="1:12" x14ac:dyDescent="0.35">
      <c r="A20" s="35" t="s">
        <v>7</v>
      </c>
      <c r="B20" s="35" t="s">
        <v>160</v>
      </c>
      <c r="C20" s="35"/>
      <c r="D20" s="35"/>
      <c r="E20" s="35"/>
      <c r="F20" s="35"/>
      <c r="G20" s="1"/>
    </row>
    <row r="21" spans="1:12" x14ac:dyDescent="0.35">
      <c r="A21" s="35" t="s">
        <v>161</v>
      </c>
      <c r="B21" s="35" t="s">
        <v>27</v>
      </c>
      <c r="C21" s="35" t="s">
        <v>28</v>
      </c>
      <c r="D21" s="35" t="s">
        <v>162</v>
      </c>
      <c r="E21" s="35" t="s">
        <v>163</v>
      </c>
      <c r="F21" s="35" t="s">
        <v>164</v>
      </c>
    </row>
    <row r="22" spans="1:12" x14ac:dyDescent="0.35">
      <c r="A22" s="35" t="s">
        <v>2</v>
      </c>
      <c r="B22" s="35" t="s">
        <v>516</v>
      </c>
      <c r="C22" s="35" t="s">
        <v>281</v>
      </c>
      <c r="D22" s="35" t="s">
        <v>245</v>
      </c>
      <c r="E22" s="35" t="s">
        <v>548</v>
      </c>
      <c r="F22" s="35" t="s">
        <v>549</v>
      </c>
      <c r="G22" s="1"/>
    </row>
    <row r="23" spans="1:12" x14ac:dyDescent="0.35">
      <c r="A23" s="35" t="s">
        <v>7</v>
      </c>
      <c r="B23" s="35" t="s">
        <v>285</v>
      </c>
      <c r="C23" s="35" t="s">
        <v>318</v>
      </c>
      <c r="D23" s="35" t="s">
        <v>388</v>
      </c>
      <c r="E23" s="35" t="s">
        <v>389</v>
      </c>
      <c r="F23" s="35"/>
      <c r="G23" s="1"/>
    </row>
    <row r="24" spans="1:12" x14ac:dyDescent="0.35">
      <c r="A24" s="37" t="s">
        <v>4</v>
      </c>
      <c r="B24" s="35" t="s">
        <v>402</v>
      </c>
      <c r="C24" s="35" t="s">
        <v>550</v>
      </c>
      <c r="D24" s="35" t="s">
        <v>551</v>
      </c>
      <c r="E24" s="35" t="s">
        <v>498</v>
      </c>
      <c r="F24" s="35" t="s">
        <v>552</v>
      </c>
      <c r="G24" s="1"/>
    </row>
    <row r="25" spans="1:12" x14ac:dyDescent="0.35">
      <c r="A25" s="37" t="s">
        <v>7</v>
      </c>
      <c r="B25" s="35" t="s">
        <v>388</v>
      </c>
      <c r="C25" s="35" t="s">
        <v>358</v>
      </c>
      <c r="D25" s="35" t="s">
        <v>359</v>
      </c>
      <c r="E25" s="35" t="s">
        <v>451</v>
      </c>
      <c r="F25" s="35"/>
      <c r="G25" s="1"/>
    </row>
    <row r="26" spans="1:12" x14ac:dyDescent="0.35">
      <c r="A26" s="37"/>
      <c r="B26" s="35"/>
      <c r="C26" s="35"/>
      <c r="D26" s="35"/>
      <c r="E26" s="35"/>
      <c r="F26" s="35"/>
      <c r="G26" s="1"/>
    </row>
    <row r="27" spans="1:12" s="4" customFormat="1" x14ac:dyDescent="0.35">
      <c r="A27" s="3" t="s">
        <v>105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35">
      <c r="A28" s="35" t="s">
        <v>7</v>
      </c>
      <c r="B28" s="35" t="s">
        <v>160</v>
      </c>
      <c r="C28" s="35"/>
      <c r="D28" s="35"/>
      <c r="E28" s="35"/>
      <c r="F28" s="35"/>
      <c r="G28" s="1"/>
      <c r="H28" s="1"/>
      <c r="I28" s="1"/>
      <c r="J28" s="1"/>
      <c r="K28" s="1"/>
      <c r="L28" s="1"/>
    </row>
    <row r="29" spans="1:12" ht="15" customHeight="1" x14ac:dyDescent="0.35">
      <c r="A29" s="35" t="s">
        <v>161</v>
      </c>
      <c r="B29" s="35" t="s">
        <v>27</v>
      </c>
      <c r="C29" s="35" t="s">
        <v>28</v>
      </c>
      <c r="D29" s="35" t="s">
        <v>162</v>
      </c>
      <c r="E29" s="35" t="s">
        <v>163</v>
      </c>
      <c r="F29" s="35" t="s">
        <v>164</v>
      </c>
      <c r="H29" s="1"/>
    </row>
    <row r="30" spans="1:12" x14ac:dyDescent="0.35">
      <c r="A30" s="35" t="s">
        <v>2</v>
      </c>
      <c r="B30" s="35" t="s">
        <v>173</v>
      </c>
      <c r="C30" s="35" t="s">
        <v>180</v>
      </c>
      <c r="D30" s="35" t="s">
        <v>259</v>
      </c>
      <c r="E30" s="35" t="s">
        <v>553</v>
      </c>
      <c r="F30" s="35" t="s">
        <v>554</v>
      </c>
      <c r="G30" s="1"/>
      <c r="H30" s="1"/>
    </row>
    <row r="31" spans="1:12" x14ac:dyDescent="0.35">
      <c r="A31" s="35" t="s">
        <v>7</v>
      </c>
      <c r="B31" s="35" t="s">
        <v>317</v>
      </c>
      <c r="C31" s="35" t="s">
        <v>388</v>
      </c>
      <c r="D31" s="35" t="s">
        <v>453</v>
      </c>
      <c r="E31" s="35" t="s">
        <v>395</v>
      </c>
      <c r="F31" s="35"/>
      <c r="G31" s="1"/>
      <c r="H31" s="1"/>
    </row>
    <row r="32" spans="1:12" x14ac:dyDescent="0.35">
      <c r="A32" s="37" t="s">
        <v>4</v>
      </c>
      <c r="B32" s="35" t="s">
        <v>436</v>
      </c>
      <c r="C32" s="35" t="s">
        <v>555</v>
      </c>
      <c r="D32" s="35" t="s">
        <v>420</v>
      </c>
      <c r="E32" s="35" t="s">
        <v>556</v>
      </c>
      <c r="F32" s="35" t="s">
        <v>327</v>
      </c>
      <c r="G32" s="1"/>
    </row>
    <row r="33" spans="1:7" x14ac:dyDescent="0.35">
      <c r="A33" s="37" t="s">
        <v>7</v>
      </c>
      <c r="B33" s="35" t="s">
        <v>359</v>
      </c>
      <c r="C33" s="35" t="s">
        <v>394</v>
      </c>
      <c r="D33" s="35" t="s">
        <v>518</v>
      </c>
      <c r="E33" s="35" t="s">
        <v>481</v>
      </c>
      <c r="F33" s="35"/>
      <c r="G33" s="1"/>
    </row>
    <row r="34" spans="1:7" x14ac:dyDescent="0.35">
      <c r="A34" s="37"/>
      <c r="B34" s="35"/>
      <c r="C34" s="35"/>
      <c r="D34" s="35"/>
      <c r="E34" s="35"/>
      <c r="F34" s="35"/>
      <c r="G34" s="1"/>
    </row>
    <row r="35" spans="1:7" x14ac:dyDescent="0.35">
      <c r="A35" s="37"/>
      <c r="B35" s="35"/>
      <c r="C35" s="35"/>
      <c r="D35" s="35"/>
      <c r="E35" s="35"/>
      <c r="F35" s="35"/>
      <c r="G35" s="1"/>
    </row>
    <row r="36" spans="1:7" x14ac:dyDescent="0.35">
      <c r="A36" s="1" t="s">
        <v>29</v>
      </c>
    </row>
  </sheetData>
  <pageMargins left="0.7" right="0.7" top="0.75" bottom="0.75" header="0.3" footer="0.3"/>
  <pageSetup paperSize="9" orientation="portrait" r:id="rId1"/>
  <ignoredErrors>
    <ignoredError sqref="B15:F33 F14 B7:F10 F6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4" sqref="B4"/>
    </sheetView>
  </sheetViews>
  <sheetFormatPr defaultRowHeight="14.5" x14ac:dyDescent="0.35"/>
  <cols>
    <col min="1" max="1" width="18.81640625" customWidth="1"/>
    <col min="2" max="6" width="12.08984375" customWidth="1"/>
  </cols>
  <sheetData>
    <row r="1" spans="1:12" s="4" customFormat="1" x14ac:dyDescent="0.35">
      <c r="A1" s="3" t="s">
        <v>109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x14ac:dyDescent="0.35">
      <c r="A3" s="3" t="s">
        <v>487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5">
      <c r="A4" s="35" t="s">
        <v>7</v>
      </c>
      <c r="B4" s="35" t="s">
        <v>415</v>
      </c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ht="15" customHeight="1" x14ac:dyDescent="0.35">
      <c r="A5" s="35" t="s">
        <v>161</v>
      </c>
      <c r="B5" t="s">
        <v>235</v>
      </c>
      <c r="C5" s="35" t="s">
        <v>27</v>
      </c>
      <c r="D5" s="35" t="s">
        <v>28</v>
      </c>
      <c r="E5" s="35" t="s">
        <v>162</v>
      </c>
      <c r="F5" s="35" t="s">
        <v>163</v>
      </c>
      <c r="G5" s="35" t="s">
        <v>164</v>
      </c>
      <c r="H5" s="1"/>
    </row>
    <row r="6" spans="1:12" x14ac:dyDescent="0.35">
      <c r="A6" s="35" t="s">
        <v>2</v>
      </c>
      <c r="B6" s="35" t="s">
        <v>254</v>
      </c>
      <c r="C6" s="35" t="s">
        <v>408</v>
      </c>
      <c r="D6" s="35" t="s">
        <v>557</v>
      </c>
      <c r="E6" s="35" t="s">
        <v>298</v>
      </c>
      <c r="F6" s="35" t="s">
        <v>324</v>
      </c>
      <c r="G6" s="1">
        <v>3.3000000000000002E-2</v>
      </c>
      <c r="H6" s="1"/>
    </row>
    <row r="7" spans="1:12" x14ac:dyDescent="0.35">
      <c r="A7" s="35" t="s">
        <v>7</v>
      </c>
      <c r="B7" s="35" t="s">
        <v>185</v>
      </c>
      <c r="C7" s="35" t="s">
        <v>185</v>
      </c>
      <c r="D7" s="35" t="s">
        <v>185</v>
      </c>
      <c r="E7" s="35" t="s">
        <v>190</v>
      </c>
      <c r="F7" s="35" t="s">
        <v>190</v>
      </c>
      <c r="G7" s="1"/>
      <c r="H7" s="1"/>
    </row>
    <row r="8" spans="1:12" x14ac:dyDescent="0.35">
      <c r="A8" s="37" t="s">
        <v>4</v>
      </c>
      <c r="B8" s="35" t="s">
        <v>263</v>
      </c>
      <c r="C8" s="35" t="s">
        <v>176</v>
      </c>
      <c r="D8" s="35" t="s">
        <v>176</v>
      </c>
      <c r="E8" s="35" t="s">
        <v>210</v>
      </c>
      <c r="F8" s="35" t="s">
        <v>255</v>
      </c>
      <c r="G8" s="1">
        <v>4.2000000000000003E-2</v>
      </c>
    </row>
    <row r="9" spans="1:12" x14ac:dyDescent="0.35">
      <c r="A9" s="37" t="s">
        <v>7</v>
      </c>
      <c r="B9" s="35" t="s">
        <v>185</v>
      </c>
      <c r="C9" s="35" t="s">
        <v>185</v>
      </c>
      <c r="D9" s="35" t="s">
        <v>190</v>
      </c>
      <c r="E9" s="35" t="s">
        <v>190</v>
      </c>
      <c r="F9" s="35" t="s">
        <v>193</v>
      </c>
      <c r="G9" s="1"/>
    </row>
    <row r="10" spans="1:12" x14ac:dyDescent="0.35">
      <c r="A10" s="37"/>
      <c r="B10" s="37"/>
      <c r="C10" s="37"/>
      <c r="D10" s="37"/>
      <c r="E10" s="37"/>
      <c r="F10" s="37"/>
    </row>
    <row r="11" spans="1:12" x14ac:dyDescent="0.35">
      <c r="A11" s="3" t="s">
        <v>488</v>
      </c>
      <c r="B11" s="3"/>
      <c r="C11" s="3"/>
      <c r="D11" s="3"/>
      <c r="E11" s="3"/>
      <c r="F11" s="3"/>
      <c r="G11" s="3"/>
    </row>
    <row r="12" spans="1:12" x14ac:dyDescent="0.35">
      <c r="A12" s="35" t="s">
        <v>7</v>
      </c>
      <c r="B12" s="35" t="s">
        <v>415</v>
      </c>
      <c r="C12" s="35"/>
      <c r="D12" s="35"/>
      <c r="E12" s="35"/>
      <c r="F12" s="35"/>
      <c r="G12" s="1"/>
    </row>
    <row r="13" spans="1:12" x14ac:dyDescent="0.35">
      <c r="A13" s="35" t="s">
        <v>161</v>
      </c>
      <c r="B13" t="s">
        <v>235</v>
      </c>
      <c r="C13" s="35" t="s">
        <v>27</v>
      </c>
      <c r="D13" s="35" t="s">
        <v>28</v>
      </c>
      <c r="E13" s="35" t="s">
        <v>162</v>
      </c>
      <c r="F13" s="35" t="s">
        <v>163</v>
      </c>
      <c r="G13" s="35" t="s">
        <v>164</v>
      </c>
    </row>
    <row r="14" spans="1:12" x14ac:dyDescent="0.35">
      <c r="A14" s="35" t="s">
        <v>2</v>
      </c>
      <c r="B14" s="35" t="s">
        <v>274</v>
      </c>
      <c r="C14" s="35" t="s">
        <v>274</v>
      </c>
      <c r="D14" s="35" t="s">
        <v>274</v>
      </c>
      <c r="E14" s="35" t="s">
        <v>289</v>
      </c>
      <c r="F14" s="35" t="s">
        <v>408</v>
      </c>
      <c r="G14" s="1">
        <v>0.03</v>
      </c>
    </row>
    <row r="15" spans="1:12" x14ac:dyDescent="0.35">
      <c r="A15" s="35" t="s">
        <v>7</v>
      </c>
      <c r="B15" s="35" t="s">
        <v>190</v>
      </c>
      <c r="C15" s="35" t="s">
        <v>193</v>
      </c>
      <c r="D15" s="35" t="s">
        <v>249</v>
      </c>
      <c r="E15" s="35" t="s">
        <v>249</v>
      </c>
      <c r="F15" s="35" t="s">
        <v>262</v>
      </c>
      <c r="G15" s="1"/>
    </row>
    <row r="16" spans="1:12" x14ac:dyDescent="0.35">
      <c r="A16" s="37" t="s">
        <v>4</v>
      </c>
      <c r="B16" s="35" t="s">
        <v>551</v>
      </c>
      <c r="C16" s="35" t="s">
        <v>558</v>
      </c>
      <c r="D16" s="35" t="s">
        <v>178</v>
      </c>
      <c r="E16" s="35" t="s">
        <v>550</v>
      </c>
      <c r="F16" s="35" t="s">
        <v>300</v>
      </c>
      <c r="G16" s="1">
        <v>5.8999999999999997E-2</v>
      </c>
    </row>
    <row r="17" spans="1:7" x14ac:dyDescent="0.35">
      <c r="A17" s="37" t="s">
        <v>7</v>
      </c>
      <c r="B17" s="35" t="s">
        <v>190</v>
      </c>
      <c r="C17" s="35" t="s">
        <v>190</v>
      </c>
      <c r="D17" s="35" t="s">
        <v>190</v>
      </c>
      <c r="E17" s="35" t="s">
        <v>193</v>
      </c>
      <c r="F17" s="35" t="s">
        <v>193</v>
      </c>
      <c r="G17" s="1"/>
    </row>
    <row r="19" spans="1:7" x14ac:dyDescent="0.35">
      <c r="A19" s="3" t="s">
        <v>489</v>
      </c>
      <c r="B19" s="3"/>
      <c r="C19" s="3"/>
      <c r="D19" s="3"/>
      <c r="E19" s="3"/>
      <c r="F19" s="3"/>
      <c r="G19" s="3"/>
    </row>
    <row r="20" spans="1:7" x14ac:dyDescent="0.35">
      <c r="A20" s="35" t="s">
        <v>7</v>
      </c>
      <c r="B20" s="35" t="s">
        <v>415</v>
      </c>
      <c r="C20" s="35"/>
      <c r="D20" s="35"/>
      <c r="E20" s="35"/>
      <c r="F20" s="35"/>
      <c r="G20" s="1"/>
    </row>
    <row r="21" spans="1:7" x14ac:dyDescent="0.35">
      <c r="A21" s="35" t="s">
        <v>161</v>
      </c>
      <c r="B21" t="s">
        <v>235</v>
      </c>
      <c r="C21" s="35" t="s">
        <v>27</v>
      </c>
      <c r="D21" s="35" t="s">
        <v>28</v>
      </c>
      <c r="E21" s="35" t="s">
        <v>162</v>
      </c>
      <c r="F21" s="35" t="s">
        <v>163</v>
      </c>
      <c r="G21" s="35" t="s">
        <v>164</v>
      </c>
    </row>
    <row r="22" spans="1:7" x14ac:dyDescent="0.35">
      <c r="A22" s="35" t="s">
        <v>2</v>
      </c>
      <c r="B22" s="35" t="s">
        <v>166</v>
      </c>
      <c r="C22" s="35" t="s">
        <v>165</v>
      </c>
      <c r="D22" s="35" t="s">
        <v>289</v>
      </c>
      <c r="E22" s="35" t="s">
        <v>444</v>
      </c>
      <c r="F22" s="35" t="s">
        <v>166</v>
      </c>
      <c r="G22" s="1">
        <v>2.5000000000000001E-2</v>
      </c>
    </row>
    <row r="23" spans="1:7" x14ac:dyDescent="0.35">
      <c r="A23" s="35" t="s">
        <v>7</v>
      </c>
      <c r="B23" s="35" t="s">
        <v>190</v>
      </c>
      <c r="C23" s="35" t="s">
        <v>190</v>
      </c>
      <c r="D23" s="35" t="s">
        <v>193</v>
      </c>
      <c r="E23" s="35" t="s">
        <v>193</v>
      </c>
      <c r="F23" s="35" t="s">
        <v>249</v>
      </c>
      <c r="G23" s="1"/>
    </row>
    <row r="24" spans="1:7" x14ac:dyDescent="0.35">
      <c r="A24" s="37" t="s">
        <v>4</v>
      </c>
      <c r="B24" s="35" t="s">
        <v>165</v>
      </c>
      <c r="C24" s="35" t="s">
        <v>409</v>
      </c>
      <c r="D24" s="35" t="s">
        <v>559</v>
      </c>
      <c r="E24" s="35" t="s">
        <v>560</v>
      </c>
      <c r="F24" s="35" t="s">
        <v>436</v>
      </c>
      <c r="G24" s="1">
        <v>1.7999999999999999E-2</v>
      </c>
    </row>
    <row r="25" spans="1:7" x14ac:dyDescent="0.35">
      <c r="A25" s="37" t="s">
        <v>7</v>
      </c>
      <c r="B25" s="35" t="s">
        <v>262</v>
      </c>
      <c r="C25" s="35" t="s">
        <v>262</v>
      </c>
      <c r="D25" s="35" t="s">
        <v>285</v>
      </c>
      <c r="E25" s="35" t="s">
        <v>317</v>
      </c>
      <c r="F25" s="35" t="s">
        <v>318</v>
      </c>
      <c r="G25" s="1"/>
    </row>
    <row r="26" spans="1:7" x14ac:dyDescent="0.35">
      <c r="A26" s="37"/>
      <c r="B26" s="35"/>
      <c r="C26" s="35"/>
      <c r="D26" s="35"/>
      <c r="E26" s="35"/>
      <c r="F26" s="35"/>
      <c r="G26" s="1"/>
    </row>
    <row r="27" spans="1:7" x14ac:dyDescent="0.35">
      <c r="A27" s="37"/>
      <c r="B27" s="35"/>
      <c r="C27" s="35"/>
      <c r="D27" s="35"/>
      <c r="E27" s="35"/>
      <c r="F27" s="35"/>
      <c r="G27" s="1"/>
    </row>
    <row r="28" spans="1:7" x14ac:dyDescent="0.35">
      <c r="A28" s="1" t="s">
        <v>29</v>
      </c>
    </row>
  </sheetData>
  <pageMargins left="0.7" right="0.7" top="0.75" bottom="0.75" header="0.3" footer="0.3"/>
  <pageSetup paperSize="9" orientation="portrait" r:id="rId1"/>
  <ignoredErrors>
    <ignoredError sqref="B7:G25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4" sqref="B4"/>
    </sheetView>
  </sheetViews>
  <sheetFormatPr defaultRowHeight="14.5" x14ac:dyDescent="0.35"/>
  <cols>
    <col min="1" max="1" width="18.81640625" customWidth="1"/>
    <col min="2" max="6" width="12.08984375" customWidth="1"/>
  </cols>
  <sheetData>
    <row r="1" spans="1:12" s="4" customFormat="1" x14ac:dyDescent="0.35">
      <c r="A1" s="3" t="s">
        <v>110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x14ac:dyDescent="0.35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5">
      <c r="A4" s="35" t="s">
        <v>7</v>
      </c>
      <c r="B4" s="35" t="s">
        <v>415</v>
      </c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ht="15" customHeight="1" x14ac:dyDescent="0.35">
      <c r="A5" s="35" t="s">
        <v>161</v>
      </c>
      <c r="B5" s="35" t="s">
        <v>27</v>
      </c>
      <c r="C5" s="35" t="s">
        <v>28</v>
      </c>
      <c r="D5" s="35" t="s">
        <v>162</v>
      </c>
      <c r="E5" s="35" t="s">
        <v>163</v>
      </c>
      <c r="F5" s="35" t="s">
        <v>164</v>
      </c>
      <c r="H5" s="1"/>
    </row>
    <row r="6" spans="1:12" x14ac:dyDescent="0.35">
      <c r="A6" s="35" t="s">
        <v>2</v>
      </c>
      <c r="B6" s="35" t="s">
        <v>324</v>
      </c>
      <c r="C6" s="35" t="s">
        <v>289</v>
      </c>
      <c r="D6" s="35" t="s">
        <v>265</v>
      </c>
      <c r="E6" s="35" t="s">
        <v>207</v>
      </c>
      <c r="F6" s="35" t="s">
        <v>404</v>
      </c>
      <c r="G6" s="1">
        <v>1.6E-2</v>
      </c>
      <c r="H6" s="1"/>
    </row>
    <row r="7" spans="1:12" x14ac:dyDescent="0.35">
      <c r="A7" s="35" t="s">
        <v>7</v>
      </c>
      <c r="B7" s="35" t="s">
        <v>185</v>
      </c>
      <c r="C7" s="35" t="s">
        <v>185</v>
      </c>
      <c r="D7" s="35" t="s">
        <v>185</v>
      </c>
      <c r="E7" s="35" t="s">
        <v>190</v>
      </c>
      <c r="F7" s="35" t="s">
        <v>193</v>
      </c>
      <c r="G7" s="1"/>
      <c r="H7" s="1"/>
    </row>
    <row r="8" spans="1:12" x14ac:dyDescent="0.35">
      <c r="A8" s="37" t="s">
        <v>4</v>
      </c>
      <c r="B8" s="35" t="s">
        <v>274</v>
      </c>
      <c r="C8" s="35" t="s">
        <v>414</v>
      </c>
      <c r="D8" s="35" t="s">
        <v>474</v>
      </c>
      <c r="E8" s="35" t="s">
        <v>561</v>
      </c>
      <c r="F8" s="35" t="s">
        <v>562</v>
      </c>
      <c r="G8" s="1">
        <v>-1.2E-2</v>
      </c>
    </row>
    <row r="9" spans="1:12" x14ac:dyDescent="0.35">
      <c r="A9" s="37" t="s">
        <v>7</v>
      </c>
      <c r="B9" s="35" t="s">
        <v>193</v>
      </c>
      <c r="C9" s="35" t="s">
        <v>249</v>
      </c>
      <c r="D9" s="35" t="s">
        <v>262</v>
      </c>
      <c r="E9" s="35" t="s">
        <v>262</v>
      </c>
      <c r="F9" s="35" t="s">
        <v>285</v>
      </c>
      <c r="G9" s="1"/>
    </row>
    <row r="10" spans="1:12" x14ac:dyDescent="0.35">
      <c r="A10" s="37"/>
      <c r="B10" s="37"/>
      <c r="C10" s="37"/>
      <c r="D10" s="37"/>
      <c r="E10" s="37"/>
      <c r="F10" s="37"/>
    </row>
    <row r="11" spans="1:12" x14ac:dyDescent="0.35">
      <c r="A11" s="3" t="s">
        <v>508</v>
      </c>
      <c r="B11" s="3"/>
      <c r="C11" s="3"/>
      <c r="D11" s="3"/>
      <c r="E11" s="3"/>
      <c r="F11" s="3"/>
      <c r="G11" s="3"/>
    </row>
    <row r="12" spans="1:12" x14ac:dyDescent="0.35">
      <c r="A12" s="35" t="s">
        <v>7</v>
      </c>
      <c r="B12" s="35" t="s">
        <v>415</v>
      </c>
      <c r="C12" s="35"/>
      <c r="D12" s="35"/>
      <c r="E12" s="35"/>
      <c r="F12" s="35"/>
      <c r="G12" s="1"/>
    </row>
    <row r="13" spans="1:12" x14ac:dyDescent="0.35">
      <c r="A13" s="35" t="s">
        <v>161</v>
      </c>
      <c r="B13" s="35" t="s">
        <v>27</v>
      </c>
      <c r="C13" s="35" t="s">
        <v>28</v>
      </c>
      <c r="D13" s="35" t="s">
        <v>162</v>
      </c>
      <c r="E13" s="35" t="s">
        <v>163</v>
      </c>
      <c r="F13" s="35" t="s">
        <v>164</v>
      </c>
    </row>
    <row r="14" spans="1:12" x14ac:dyDescent="0.35">
      <c r="A14" s="35" t="s">
        <v>2</v>
      </c>
      <c r="B14" s="35" t="s">
        <v>267</v>
      </c>
      <c r="C14" s="35" t="s">
        <v>206</v>
      </c>
      <c r="D14" s="35" t="s">
        <v>240</v>
      </c>
      <c r="E14" s="35" t="s">
        <v>241</v>
      </c>
      <c r="F14" s="35" t="s">
        <v>354</v>
      </c>
      <c r="G14" s="1">
        <v>-6.0000000000000001E-3</v>
      </c>
    </row>
    <row r="15" spans="1:12" x14ac:dyDescent="0.35">
      <c r="A15" s="35" t="s">
        <v>7</v>
      </c>
      <c r="B15" s="35" t="s">
        <v>185</v>
      </c>
      <c r="C15" s="35" t="s">
        <v>185</v>
      </c>
      <c r="D15" s="35" t="s">
        <v>190</v>
      </c>
      <c r="E15" s="35" t="s">
        <v>190</v>
      </c>
      <c r="F15" s="35" t="s">
        <v>190</v>
      </c>
      <c r="G15" s="1"/>
    </row>
    <row r="16" spans="1:12" x14ac:dyDescent="0.35">
      <c r="A16" s="37" t="s">
        <v>4</v>
      </c>
      <c r="B16" s="35" t="s">
        <v>385</v>
      </c>
      <c r="C16" s="35" t="s">
        <v>263</v>
      </c>
      <c r="D16" s="35" t="s">
        <v>324</v>
      </c>
      <c r="E16" s="35" t="s">
        <v>267</v>
      </c>
      <c r="F16" s="35" t="s">
        <v>165</v>
      </c>
      <c r="G16" s="1">
        <v>2.8000000000000001E-2</v>
      </c>
    </row>
    <row r="17" spans="1:7" x14ac:dyDescent="0.35">
      <c r="A17" s="37" t="s">
        <v>7</v>
      </c>
      <c r="B17" s="35" t="s">
        <v>193</v>
      </c>
      <c r="C17" s="35" t="s">
        <v>193</v>
      </c>
      <c r="D17" s="35" t="s">
        <v>249</v>
      </c>
      <c r="E17" s="35" t="s">
        <v>249</v>
      </c>
      <c r="F17" s="35" t="s">
        <v>262</v>
      </c>
      <c r="G17" s="1"/>
    </row>
    <row r="19" spans="1:7" x14ac:dyDescent="0.35">
      <c r="A19" s="3" t="s">
        <v>8</v>
      </c>
      <c r="B19" s="3"/>
      <c r="C19" s="3"/>
      <c r="D19" s="3"/>
      <c r="E19" s="3"/>
      <c r="F19" s="3"/>
      <c r="G19" s="3"/>
    </row>
    <row r="20" spans="1:7" x14ac:dyDescent="0.35">
      <c r="A20" s="35" t="s">
        <v>7</v>
      </c>
      <c r="B20" s="35" t="s">
        <v>415</v>
      </c>
      <c r="C20" s="35"/>
      <c r="D20" s="35"/>
      <c r="E20" s="35"/>
      <c r="F20" s="35"/>
      <c r="G20" s="1"/>
    </row>
    <row r="21" spans="1:7" x14ac:dyDescent="0.35">
      <c r="A21" s="35" t="s">
        <v>161</v>
      </c>
      <c r="B21" s="35" t="s">
        <v>27</v>
      </c>
      <c r="C21" s="35" t="s">
        <v>28</v>
      </c>
      <c r="D21" s="35" t="s">
        <v>162</v>
      </c>
      <c r="E21" s="35" t="s">
        <v>163</v>
      </c>
      <c r="F21" s="35" t="s">
        <v>164</v>
      </c>
    </row>
    <row r="22" spans="1:7" x14ac:dyDescent="0.35">
      <c r="A22" s="35" t="s">
        <v>2</v>
      </c>
      <c r="B22" s="35" t="s">
        <v>205</v>
      </c>
      <c r="C22" s="35" t="s">
        <v>202</v>
      </c>
      <c r="D22" s="35" t="s">
        <v>336</v>
      </c>
      <c r="E22" s="35" t="s">
        <v>446</v>
      </c>
      <c r="F22" s="35" t="s">
        <v>444</v>
      </c>
      <c r="G22" s="1">
        <v>2.9000000000000001E-2</v>
      </c>
    </row>
    <row r="23" spans="1:7" x14ac:dyDescent="0.35">
      <c r="A23" s="35" t="s">
        <v>7</v>
      </c>
      <c r="B23" s="35" t="s">
        <v>185</v>
      </c>
      <c r="C23" s="35" t="s">
        <v>190</v>
      </c>
      <c r="D23" s="35" t="s">
        <v>190</v>
      </c>
      <c r="E23" s="35" t="s">
        <v>193</v>
      </c>
      <c r="F23" s="35" t="s">
        <v>249</v>
      </c>
      <c r="G23" s="1"/>
    </row>
    <row r="24" spans="1:7" x14ac:dyDescent="0.35">
      <c r="A24" s="37" t="s">
        <v>4</v>
      </c>
      <c r="B24" s="35" t="s">
        <v>444</v>
      </c>
      <c r="C24" s="35" t="s">
        <v>240</v>
      </c>
      <c r="D24" s="35" t="s">
        <v>238</v>
      </c>
      <c r="E24" s="35" t="s">
        <v>563</v>
      </c>
      <c r="F24" s="35" t="s">
        <v>562</v>
      </c>
      <c r="G24" s="1">
        <v>-8.0000000000000002E-3</v>
      </c>
    </row>
    <row r="25" spans="1:7" x14ac:dyDescent="0.35">
      <c r="A25" s="37" t="s">
        <v>7</v>
      </c>
      <c r="B25" s="35" t="s">
        <v>262</v>
      </c>
      <c r="C25" s="35" t="s">
        <v>262</v>
      </c>
      <c r="D25" s="35" t="s">
        <v>285</v>
      </c>
      <c r="E25" s="35" t="s">
        <v>285</v>
      </c>
      <c r="F25" s="35" t="s">
        <v>317</v>
      </c>
      <c r="G25" s="1"/>
    </row>
    <row r="26" spans="1:7" x14ac:dyDescent="0.35">
      <c r="A26" s="37"/>
      <c r="B26" s="35"/>
      <c r="C26" s="35"/>
      <c r="D26" s="35"/>
      <c r="E26" s="35"/>
      <c r="F26" s="35"/>
      <c r="G26" s="1"/>
    </row>
    <row r="27" spans="1:7" x14ac:dyDescent="0.35">
      <c r="A27" s="37"/>
      <c r="B27" s="35"/>
      <c r="C27" s="35"/>
      <c r="D27" s="35"/>
      <c r="E27" s="35"/>
      <c r="F27" s="35"/>
      <c r="G27" s="1"/>
    </row>
    <row r="28" spans="1:7" x14ac:dyDescent="0.35">
      <c r="A28" s="1" t="s">
        <v>29</v>
      </c>
    </row>
  </sheetData>
  <pageMargins left="0.7" right="0.7" top="0.75" bottom="0.75" header="0.3" footer="0.3"/>
  <pageSetup paperSize="9" orientation="portrait" r:id="rId1"/>
  <ignoredErrors>
    <ignoredError sqref="B7:G25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F17" sqref="F17"/>
    </sheetView>
  </sheetViews>
  <sheetFormatPr defaultRowHeight="14.5" x14ac:dyDescent="0.35"/>
  <cols>
    <col min="1" max="1" width="18.81640625" customWidth="1"/>
    <col min="2" max="6" width="12.08984375" customWidth="1"/>
  </cols>
  <sheetData>
    <row r="1" spans="1:12" s="4" customFormat="1" x14ac:dyDescent="0.35">
      <c r="A1" s="3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x14ac:dyDescent="0.35">
      <c r="A3" s="3" t="s">
        <v>537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5">
      <c r="A4" s="35" t="s">
        <v>7</v>
      </c>
      <c r="B4" s="35" t="s">
        <v>415</v>
      </c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ht="15" customHeight="1" x14ac:dyDescent="0.35">
      <c r="A5" s="35" t="s">
        <v>161</v>
      </c>
      <c r="B5" s="35" t="s">
        <v>27</v>
      </c>
      <c r="C5" s="35" t="s">
        <v>28</v>
      </c>
      <c r="D5" s="35" t="s">
        <v>162</v>
      </c>
      <c r="E5" s="35" t="s">
        <v>163</v>
      </c>
      <c r="F5" s="35" t="s">
        <v>164</v>
      </c>
      <c r="H5" s="1"/>
    </row>
    <row r="6" spans="1:12" x14ac:dyDescent="0.35">
      <c r="A6" s="35" t="s">
        <v>2</v>
      </c>
      <c r="B6" s="35" t="s">
        <v>243</v>
      </c>
      <c r="C6" s="35" t="s">
        <v>202</v>
      </c>
      <c r="D6" s="35" t="s">
        <v>564</v>
      </c>
      <c r="E6" s="35" t="s">
        <v>343</v>
      </c>
      <c r="F6" s="35" t="s">
        <v>565</v>
      </c>
      <c r="G6" s="1">
        <v>-2.1000000000000001E-2</v>
      </c>
      <c r="H6" s="1"/>
    </row>
    <row r="7" spans="1:12" x14ac:dyDescent="0.35">
      <c r="A7" s="35" t="s">
        <v>7</v>
      </c>
      <c r="B7" s="35" t="s">
        <v>185</v>
      </c>
      <c r="C7" s="35" t="s">
        <v>185</v>
      </c>
      <c r="D7" s="35" t="s">
        <v>190</v>
      </c>
      <c r="E7" s="35" t="s">
        <v>193</v>
      </c>
      <c r="F7" s="35" t="s">
        <v>249</v>
      </c>
      <c r="G7" s="1"/>
      <c r="H7" s="1"/>
    </row>
    <row r="8" spans="1:12" x14ac:dyDescent="0.35">
      <c r="A8" s="37" t="s">
        <v>4</v>
      </c>
      <c r="B8" s="35" t="s">
        <v>179</v>
      </c>
      <c r="C8" s="35" t="s">
        <v>300</v>
      </c>
      <c r="D8" s="35" t="s">
        <v>410</v>
      </c>
      <c r="E8" s="35" t="s">
        <v>212</v>
      </c>
      <c r="F8" s="35" t="s">
        <v>204</v>
      </c>
      <c r="G8" s="1">
        <v>2.9000000000000001E-2</v>
      </c>
    </row>
    <row r="9" spans="1:12" x14ac:dyDescent="0.35">
      <c r="A9" s="37" t="s">
        <v>7</v>
      </c>
      <c r="B9" s="35" t="s">
        <v>193</v>
      </c>
      <c r="C9" s="35" t="s">
        <v>193</v>
      </c>
      <c r="D9" s="35" t="s">
        <v>249</v>
      </c>
      <c r="E9" s="35" t="s">
        <v>262</v>
      </c>
      <c r="F9" s="35" t="s">
        <v>262</v>
      </c>
      <c r="G9" s="1"/>
    </row>
    <row r="10" spans="1:12" x14ac:dyDescent="0.35">
      <c r="A10" s="37"/>
      <c r="B10" s="37"/>
      <c r="C10" s="37"/>
      <c r="D10" s="37"/>
      <c r="E10" s="37"/>
      <c r="F10" s="37"/>
    </row>
    <row r="11" spans="1:12" x14ac:dyDescent="0.35">
      <c r="A11" s="3" t="s">
        <v>538</v>
      </c>
      <c r="B11" s="3"/>
      <c r="C11" s="3"/>
      <c r="D11" s="3"/>
      <c r="E11" s="3"/>
      <c r="F11" s="3"/>
      <c r="G11" s="3"/>
    </row>
    <row r="12" spans="1:12" x14ac:dyDescent="0.35">
      <c r="A12" s="35" t="s">
        <v>7</v>
      </c>
      <c r="B12" s="35" t="s">
        <v>415</v>
      </c>
      <c r="C12" s="35"/>
      <c r="D12" s="35"/>
      <c r="E12" s="35"/>
      <c r="F12" s="35"/>
      <c r="G12" s="1"/>
    </row>
    <row r="13" spans="1:12" x14ac:dyDescent="0.35">
      <c r="A13" s="35" t="s">
        <v>161</v>
      </c>
      <c r="B13" s="35" t="s">
        <v>27</v>
      </c>
      <c r="C13" s="35" t="s">
        <v>28</v>
      </c>
      <c r="D13" s="35" t="s">
        <v>162</v>
      </c>
      <c r="E13" s="35" t="s">
        <v>163</v>
      </c>
      <c r="F13" s="35" t="s">
        <v>164</v>
      </c>
    </row>
    <row r="14" spans="1:12" x14ac:dyDescent="0.35">
      <c r="A14" s="35" t="s">
        <v>2</v>
      </c>
      <c r="B14" s="35" t="s">
        <v>331</v>
      </c>
      <c r="C14" s="35" t="s">
        <v>350</v>
      </c>
      <c r="D14" s="35" t="s">
        <v>566</v>
      </c>
      <c r="E14" s="35" t="s">
        <v>435</v>
      </c>
      <c r="F14" s="35" t="s">
        <v>240</v>
      </c>
      <c r="G14" s="1">
        <v>-3.0000000000000001E-3</v>
      </c>
    </row>
    <row r="15" spans="1:12" x14ac:dyDescent="0.35">
      <c r="A15" s="35" t="s">
        <v>7</v>
      </c>
      <c r="B15" s="35" t="s">
        <v>203</v>
      </c>
      <c r="C15" s="35" t="s">
        <v>185</v>
      </c>
      <c r="D15" s="35" t="s">
        <v>185</v>
      </c>
      <c r="E15" s="35" t="s">
        <v>190</v>
      </c>
      <c r="F15" s="35" t="s">
        <v>190</v>
      </c>
      <c r="G15" s="1"/>
    </row>
    <row r="16" spans="1:12" x14ac:dyDescent="0.35">
      <c r="A16" s="37" t="s">
        <v>4</v>
      </c>
      <c r="B16" s="35" t="s">
        <v>294</v>
      </c>
      <c r="C16" s="35" t="s">
        <v>567</v>
      </c>
      <c r="D16" s="35" t="s">
        <v>564</v>
      </c>
      <c r="E16" s="35" t="s">
        <v>568</v>
      </c>
      <c r="F16" s="35" t="s">
        <v>238</v>
      </c>
      <c r="G16" s="1">
        <v>-8.0000000000000002E-3</v>
      </c>
    </row>
    <row r="17" spans="1:12" x14ac:dyDescent="0.35">
      <c r="A17" s="37" t="s">
        <v>7</v>
      </c>
      <c r="B17" s="35" t="s">
        <v>190</v>
      </c>
      <c r="C17" s="35" t="s">
        <v>190</v>
      </c>
      <c r="D17" s="35" t="s">
        <v>193</v>
      </c>
      <c r="E17" s="35" t="s">
        <v>249</v>
      </c>
      <c r="F17" s="35" t="s">
        <v>249</v>
      </c>
      <c r="G17" s="1"/>
    </row>
    <row r="19" spans="1:12" x14ac:dyDescent="0.35">
      <c r="A19" s="3" t="s">
        <v>539</v>
      </c>
      <c r="B19" s="3"/>
      <c r="C19" s="3"/>
      <c r="D19" s="3"/>
      <c r="E19" s="3"/>
      <c r="F19" s="3"/>
      <c r="G19" s="3"/>
    </row>
    <row r="20" spans="1:12" x14ac:dyDescent="0.35">
      <c r="A20" s="35" t="s">
        <v>7</v>
      </c>
      <c r="B20" s="35" t="s">
        <v>415</v>
      </c>
      <c r="C20" s="35"/>
      <c r="D20" s="35"/>
      <c r="E20" s="35"/>
      <c r="F20" s="35"/>
      <c r="G20" s="1"/>
    </row>
    <row r="21" spans="1:12" x14ac:dyDescent="0.35">
      <c r="A21" s="35" t="s">
        <v>161</v>
      </c>
      <c r="B21" s="35" t="s">
        <v>27</v>
      </c>
      <c r="C21" s="35" t="s">
        <v>28</v>
      </c>
      <c r="D21" s="35" t="s">
        <v>162</v>
      </c>
      <c r="E21" s="35" t="s">
        <v>163</v>
      </c>
      <c r="F21" s="35" t="s">
        <v>164</v>
      </c>
    </row>
    <row r="22" spans="1:12" x14ac:dyDescent="0.35">
      <c r="A22" s="35" t="s">
        <v>2</v>
      </c>
      <c r="B22" s="35" t="s">
        <v>212</v>
      </c>
      <c r="C22" s="35" t="s">
        <v>274</v>
      </c>
      <c r="D22" s="35" t="s">
        <v>409</v>
      </c>
      <c r="E22" s="35" t="s">
        <v>252</v>
      </c>
      <c r="F22" s="35" t="s">
        <v>289</v>
      </c>
      <c r="G22" s="1">
        <v>2.5000000000000001E-2</v>
      </c>
    </row>
    <row r="23" spans="1:12" x14ac:dyDescent="0.35">
      <c r="A23" s="35" t="s">
        <v>7</v>
      </c>
      <c r="B23" s="35" t="s">
        <v>185</v>
      </c>
      <c r="C23" s="35" t="s">
        <v>185</v>
      </c>
      <c r="D23" s="35" t="s">
        <v>190</v>
      </c>
      <c r="E23" s="35" t="s">
        <v>190</v>
      </c>
      <c r="F23" s="35" t="s">
        <v>193</v>
      </c>
      <c r="G23" s="1"/>
    </row>
    <row r="24" spans="1:12" x14ac:dyDescent="0.35">
      <c r="A24" s="37" t="s">
        <v>4</v>
      </c>
      <c r="B24" s="35" t="s">
        <v>176</v>
      </c>
      <c r="C24" s="35" t="s">
        <v>266</v>
      </c>
      <c r="D24" s="35" t="s">
        <v>252</v>
      </c>
      <c r="E24" s="35" t="s">
        <v>204</v>
      </c>
      <c r="F24" s="35" t="s">
        <v>478</v>
      </c>
      <c r="G24" s="1">
        <v>1.7999999999999999E-2</v>
      </c>
    </row>
    <row r="25" spans="1:12" x14ac:dyDescent="0.35">
      <c r="A25" s="37" t="s">
        <v>7</v>
      </c>
      <c r="B25" s="35" t="s">
        <v>193</v>
      </c>
      <c r="C25" s="35" t="s">
        <v>193</v>
      </c>
      <c r="D25" s="35" t="s">
        <v>249</v>
      </c>
      <c r="E25" s="35" t="s">
        <v>249</v>
      </c>
      <c r="F25" s="35" t="s">
        <v>262</v>
      </c>
      <c r="G25" s="1"/>
    </row>
    <row r="26" spans="1:12" x14ac:dyDescent="0.35">
      <c r="A26" s="37"/>
      <c r="B26" s="35"/>
      <c r="C26" s="35"/>
      <c r="D26" s="35"/>
      <c r="E26" s="35"/>
      <c r="F26" s="35"/>
      <c r="G26" s="1"/>
    </row>
    <row r="27" spans="1:12" s="4" customFormat="1" x14ac:dyDescent="0.35">
      <c r="A27" s="3" t="s">
        <v>105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35">
      <c r="A28" s="35" t="s">
        <v>7</v>
      </c>
      <c r="B28" s="35" t="s">
        <v>415</v>
      </c>
      <c r="C28" s="35"/>
      <c r="D28" s="35"/>
      <c r="E28" s="35"/>
      <c r="F28" s="35"/>
      <c r="G28" s="1"/>
      <c r="H28" s="1"/>
      <c r="I28" s="1"/>
      <c r="J28" s="1"/>
      <c r="K28" s="1"/>
      <c r="L28" s="1"/>
    </row>
    <row r="29" spans="1:12" ht="15" customHeight="1" x14ac:dyDescent="0.35">
      <c r="A29" s="35" t="s">
        <v>161</v>
      </c>
      <c r="B29" s="35" t="s">
        <v>27</v>
      </c>
      <c r="C29" s="35" t="s">
        <v>28</v>
      </c>
      <c r="D29" s="35" t="s">
        <v>162</v>
      </c>
      <c r="E29" s="35" t="s">
        <v>163</v>
      </c>
      <c r="F29" s="35" t="s">
        <v>164</v>
      </c>
      <c r="H29" s="1"/>
    </row>
    <row r="30" spans="1:12" x14ac:dyDescent="0.35">
      <c r="A30" s="35" t="s">
        <v>2</v>
      </c>
      <c r="B30" s="35" t="s">
        <v>204</v>
      </c>
      <c r="C30" s="35" t="s">
        <v>213</v>
      </c>
      <c r="D30" s="35" t="s">
        <v>238</v>
      </c>
      <c r="E30" s="35" t="s">
        <v>466</v>
      </c>
      <c r="F30" s="35" t="s">
        <v>569</v>
      </c>
      <c r="G30" s="1">
        <v>-1.0999999999999999E-2</v>
      </c>
      <c r="H30" s="1"/>
    </row>
    <row r="31" spans="1:12" x14ac:dyDescent="0.35">
      <c r="A31" s="35" t="s">
        <v>7</v>
      </c>
      <c r="B31" s="35" t="s">
        <v>190</v>
      </c>
      <c r="C31" s="35" t="s">
        <v>190</v>
      </c>
      <c r="D31" s="35" t="s">
        <v>193</v>
      </c>
      <c r="E31" s="35" t="s">
        <v>249</v>
      </c>
      <c r="F31" s="35" t="s">
        <v>285</v>
      </c>
      <c r="G31" s="1"/>
      <c r="H31" s="1"/>
    </row>
    <row r="32" spans="1:12" x14ac:dyDescent="0.35">
      <c r="A32" s="37" t="s">
        <v>4</v>
      </c>
      <c r="B32" s="35" t="s">
        <v>177</v>
      </c>
      <c r="C32" s="35" t="s">
        <v>302</v>
      </c>
      <c r="D32" s="35" t="s">
        <v>300</v>
      </c>
      <c r="E32" s="35" t="s">
        <v>304</v>
      </c>
      <c r="F32" s="35" t="s">
        <v>570</v>
      </c>
      <c r="G32" s="1">
        <v>5.7000000000000002E-2</v>
      </c>
    </row>
    <row r="33" spans="1:7" x14ac:dyDescent="0.35">
      <c r="A33" s="37" t="s">
        <v>7</v>
      </c>
      <c r="B33" s="35" t="s">
        <v>193</v>
      </c>
      <c r="C33" s="35" t="s">
        <v>249</v>
      </c>
      <c r="D33" s="35" t="s">
        <v>262</v>
      </c>
      <c r="E33" s="35" t="s">
        <v>285</v>
      </c>
      <c r="F33" s="35" t="s">
        <v>317</v>
      </c>
      <c r="G33" s="1"/>
    </row>
    <row r="34" spans="1:7" x14ac:dyDescent="0.35">
      <c r="A34" s="37"/>
      <c r="B34" s="35"/>
      <c r="C34" s="35"/>
      <c r="D34" s="35"/>
      <c r="E34" s="35"/>
      <c r="F34" s="35"/>
      <c r="G34" s="1"/>
    </row>
    <row r="35" spans="1:7" x14ac:dyDescent="0.35">
      <c r="A35" s="37"/>
      <c r="B35" s="35"/>
      <c r="C35" s="35"/>
      <c r="D35" s="35"/>
      <c r="E35" s="35"/>
      <c r="F35" s="35"/>
      <c r="G35" s="1"/>
    </row>
    <row r="36" spans="1:7" x14ac:dyDescent="0.35">
      <c r="A36" s="1" t="s">
        <v>29</v>
      </c>
    </row>
  </sheetData>
  <pageMargins left="0.7" right="0.7" top="0.75" bottom="0.75" header="0.3" footer="0.3"/>
  <pageSetup paperSize="9" orientation="portrait" r:id="rId1"/>
  <ignoredErrors>
    <ignoredError sqref="B6:G33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defaultColWidth="8.81640625" defaultRowHeight="14.5" x14ac:dyDescent="0.35"/>
  <cols>
    <col min="1" max="1" width="14.54296875" style="3" customWidth="1"/>
    <col min="2" max="2" width="9.81640625" style="1" bestFit="1" customWidth="1"/>
    <col min="3" max="3" width="8.81640625" style="1" bestFit="1" customWidth="1"/>
    <col min="4" max="4" width="7.54296875" style="1" bestFit="1" customWidth="1"/>
    <col min="5" max="5" width="10.1796875" style="1" customWidth="1"/>
    <col min="6" max="6" width="9.08984375" style="1" customWidth="1"/>
    <col min="7" max="7" width="14.54296875" style="1" customWidth="1"/>
    <col min="8" max="8" width="12.1796875" style="1" customWidth="1"/>
    <col min="9" max="9" width="9.1796875" style="1" bestFit="1" customWidth="1"/>
    <col min="10" max="10" width="10.81640625" style="1" bestFit="1" customWidth="1"/>
    <col min="11" max="11" width="12.54296875" style="1" customWidth="1"/>
    <col min="12" max="16384" width="8.81640625" style="1"/>
  </cols>
  <sheetData>
    <row r="1" spans="1:11" s="3" customFormat="1" x14ac:dyDescent="0.35">
      <c r="A1" s="4" t="s">
        <v>112</v>
      </c>
    </row>
    <row r="3" spans="1:11" x14ac:dyDescent="0.35">
      <c r="B3" s="39" t="s">
        <v>571</v>
      </c>
      <c r="C3" s="39" t="s">
        <v>90</v>
      </c>
      <c r="D3" s="39" t="s">
        <v>572</v>
      </c>
      <c r="E3" s="39" t="s">
        <v>573</v>
      </c>
      <c r="F3" s="39" t="s">
        <v>574</v>
      </c>
      <c r="G3" s="39" t="s">
        <v>575</v>
      </c>
      <c r="H3" s="39" t="s">
        <v>576</v>
      </c>
      <c r="I3" s="39" t="s">
        <v>89</v>
      </c>
      <c r="J3" s="39" t="s">
        <v>577</v>
      </c>
      <c r="K3" s="39" t="s">
        <v>578</v>
      </c>
    </row>
    <row r="4" spans="1:11" ht="33.5" customHeight="1" x14ac:dyDescent="0.35">
      <c r="B4" s="40" t="s">
        <v>579</v>
      </c>
      <c r="C4" s="40" t="s">
        <v>580</v>
      </c>
      <c r="D4" s="40" t="s">
        <v>581</v>
      </c>
      <c r="E4" s="40" t="s">
        <v>582</v>
      </c>
      <c r="F4" s="40" t="s">
        <v>583</v>
      </c>
      <c r="G4" s="40" t="s">
        <v>584</v>
      </c>
      <c r="H4" s="40" t="s">
        <v>585</v>
      </c>
      <c r="I4" s="40" t="s">
        <v>586</v>
      </c>
      <c r="J4" s="40" t="s">
        <v>587</v>
      </c>
      <c r="K4" s="40" t="s">
        <v>588</v>
      </c>
    </row>
    <row r="5" spans="1:11" x14ac:dyDescent="0.35">
      <c r="A5" s="3" t="s">
        <v>589</v>
      </c>
      <c r="B5" s="41">
        <v>22</v>
      </c>
      <c r="C5" s="41">
        <v>14.86</v>
      </c>
      <c r="D5" s="41">
        <v>9.31</v>
      </c>
      <c r="E5" s="41">
        <v>6.99</v>
      </c>
      <c r="F5" s="41">
        <v>14.81</v>
      </c>
      <c r="G5" s="41">
        <v>9.43</v>
      </c>
      <c r="H5" s="41">
        <v>7.69</v>
      </c>
      <c r="I5" s="41">
        <v>10.93</v>
      </c>
      <c r="J5" s="41">
        <v>11.59</v>
      </c>
      <c r="K5" s="41">
        <v>11.33</v>
      </c>
    </row>
    <row r="6" spans="1:11" x14ac:dyDescent="0.35">
      <c r="A6" s="3" t="s">
        <v>590</v>
      </c>
      <c r="B6" s="1">
        <v>349309</v>
      </c>
      <c r="C6" s="1">
        <v>349309</v>
      </c>
      <c r="D6" s="1">
        <v>349309</v>
      </c>
      <c r="E6" s="1">
        <v>349309</v>
      </c>
      <c r="F6" s="1">
        <v>349309</v>
      </c>
      <c r="G6" s="1">
        <v>349309</v>
      </c>
      <c r="H6" s="1">
        <v>349309</v>
      </c>
      <c r="I6" s="1">
        <v>349309</v>
      </c>
      <c r="J6" s="1">
        <v>349309</v>
      </c>
      <c r="K6" s="1">
        <v>349309</v>
      </c>
    </row>
    <row r="7" spans="1:11" x14ac:dyDescent="0.35">
      <c r="A7" s="3" t="s">
        <v>591</v>
      </c>
      <c r="B7" s="42">
        <v>1.4E-2</v>
      </c>
      <c r="C7" s="42">
        <v>0.121</v>
      </c>
      <c r="D7" s="42">
        <v>4.1000000000000002E-2</v>
      </c>
      <c r="E7" s="42">
        <v>8.0000000000000002E-3</v>
      </c>
      <c r="F7" s="42">
        <v>0.107</v>
      </c>
      <c r="G7" s="42">
        <v>0.04</v>
      </c>
      <c r="H7" s="42">
        <v>7.0000000000000001E-3</v>
      </c>
      <c r="I7" s="42">
        <v>0.107</v>
      </c>
      <c r="J7" s="42">
        <v>4.2000000000000003E-2</v>
      </c>
      <c r="K7" s="42">
        <v>8.0000000000000002E-3</v>
      </c>
    </row>
    <row r="9" spans="1:11" x14ac:dyDescent="0.35">
      <c r="A9" s="3" t="s">
        <v>592</v>
      </c>
      <c r="B9" s="41">
        <v>11.97</v>
      </c>
      <c r="C9" s="41">
        <v>11.73</v>
      </c>
      <c r="D9" s="41">
        <v>8.85</v>
      </c>
      <c r="E9" s="41">
        <v>7.51</v>
      </c>
      <c r="F9" s="41">
        <v>12.44</v>
      </c>
      <c r="G9" s="41">
        <v>9.18</v>
      </c>
      <c r="H9" s="41">
        <v>7.89</v>
      </c>
      <c r="I9" s="41">
        <v>9.84</v>
      </c>
      <c r="J9" s="41">
        <v>11.36</v>
      </c>
      <c r="K9" s="41">
        <v>11.89</v>
      </c>
    </row>
    <row r="10" spans="1:11" x14ac:dyDescent="0.35">
      <c r="A10" s="3" t="s">
        <v>590</v>
      </c>
      <c r="B10" s="1">
        <v>274114</v>
      </c>
      <c r="C10" s="1">
        <v>274114</v>
      </c>
      <c r="D10" s="1">
        <v>274114</v>
      </c>
      <c r="E10" s="1">
        <v>274114</v>
      </c>
      <c r="F10" s="1">
        <v>274114</v>
      </c>
      <c r="G10" s="1">
        <v>274114</v>
      </c>
      <c r="H10" s="1">
        <v>274114</v>
      </c>
      <c r="I10" s="1">
        <v>274114</v>
      </c>
      <c r="J10" s="1">
        <v>274114</v>
      </c>
      <c r="K10" s="1">
        <v>274114</v>
      </c>
    </row>
    <row r="11" spans="1:11" x14ac:dyDescent="0.35">
      <c r="A11" s="3" t="s">
        <v>591</v>
      </c>
      <c r="B11" s="42">
        <v>5.0000000000000001E-3</v>
      </c>
      <c r="C11" s="42">
        <v>0.109</v>
      </c>
      <c r="D11" s="42">
        <v>2.8000000000000001E-2</v>
      </c>
      <c r="E11" s="42">
        <v>8.9999999999999993E-3</v>
      </c>
      <c r="F11" s="42">
        <v>0.106</v>
      </c>
      <c r="G11" s="42">
        <v>2.5000000000000001E-2</v>
      </c>
      <c r="H11" s="42">
        <v>6.0000000000000001E-3</v>
      </c>
      <c r="I11" s="42">
        <v>0.106</v>
      </c>
      <c r="J11" s="42">
        <v>2.7E-2</v>
      </c>
      <c r="K11" s="42">
        <v>7.0000000000000001E-3</v>
      </c>
    </row>
    <row r="13" spans="1:11" x14ac:dyDescent="0.35">
      <c r="A13" s="3" t="s">
        <v>593</v>
      </c>
      <c r="B13" s="41">
        <v>20.97</v>
      </c>
      <c r="C13" s="41">
        <v>14.67</v>
      </c>
      <c r="D13" s="41">
        <v>8.23</v>
      </c>
      <c r="E13" s="41">
        <v>6.83</v>
      </c>
      <c r="F13" s="41">
        <v>16.829999999999998</v>
      </c>
      <c r="G13" s="41">
        <v>9.34</v>
      </c>
      <c r="H13" s="41">
        <v>8.4600000000000009</v>
      </c>
      <c r="I13" s="41">
        <v>13.87</v>
      </c>
      <c r="J13" s="41">
        <v>11.32</v>
      </c>
      <c r="K13" s="41">
        <v>11.04</v>
      </c>
    </row>
    <row r="14" spans="1:11" x14ac:dyDescent="0.35">
      <c r="A14" s="3" t="s">
        <v>590</v>
      </c>
      <c r="B14" s="1">
        <v>87035</v>
      </c>
      <c r="C14" s="1">
        <v>87035</v>
      </c>
      <c r="D14" s="1">
        <v>87035</v>
      </c>
      <c r="E14" s="1">
        <v>87035</v>
      </c>
      <c r="F14" s="1">
        <v>87035</v>
      </c>
      <c r="G14" s="1">
        <v>87035</v>
      </c>
      <c r="H14" s="1">
        <v>87035</v>
      </c>
      <c r="I14" s="1">
        <v>87035</v>
      </c>
      <c r="J14" s="1">
        <v>87035</v>
      </c>
      <c r="K14" s="1">
        <v>87035</v>
      </c>
    </row>
    <row r="15" spans="1:11" x14ac:dyDescent="0.35">
      <c r="A15" s="3" t="s">
        <v>591</v>
      </c>
      <c r="B15" s="42">
        <v>1.6E-2</v>
      </c>
      <c r="C15" s="42">
        <v>0.156</v>
      </c>
      <c r="D15" s="42">
        <v>0.13800000000000001</v>
      </c>
      <c r="E15" s="42">
        <v>3.1E-2</v>
      </c>
      <c r="F15" s="42">
        <v>0.14399999999999999</v>
      </c>
      <c r="G15" s="42">
        <v>0.13500000000000001</v>
      </c>
      <c r="H15" s="42">
        <v>2.7E-2</v>
      </c>
      <c r="I15" s="42">
        <v>0.14699999999999999</v>
      </c>
      <c r="J15" s="42">
        <v>0.13800000000000001</v>
      </c>
      <c r="K15" s="42">
        <v>2.9000000000000001E-2</v>
      </c>
    </row>
    <row r="17" spans="1:11" x14ac:dyDescent="0.35">
      <c r="A17" s="3" t="s">
        <v>594</v>
      </c>
      <c r="B17" s="41">
        <v>11.98</v>
      </c>
      <c r="C17" s="41">
        <v>13.29</v>
      </c>
      <c r="D17" s="41">
        <v>10.39</v>
      </c>
      <c r="E17" s="41">
        <v>9.3800000000000008</v>
      </c>
      <c r="F17" s="41">
        <v>13.3</v>
      </c>
      <c r="G17" s="41">
        <v>10.69</v>
      </c>
      <c r="H17" s="41">
        <v>9.44</v>
      </c>
      <c r="I17" s="43">
        <v>12.4</v>
      </c>
      <c r="J17" s="41">
        <v>11.68</v>
      </c>
      <c r="K17" s="41">
        <v>12.48</v>
      </c>
    </row>
    <row r="18" spans="1:11" x14ac:dyDescent="0.35">
      <c r="A18" s="3" t="s">
        <v>590</v>
      </c>
      <c r="B18" s="1">
        <v>172305</v>
      </c>
      <c r="C18" s="1">
        <v>172305</v>
      </c>
      <c r="D18" s="1">
        <v>172305</v>
      </c>
      <c r="E18" s="1">
        <v>172305</v>
      </c>
      <c r="F18" s="1">
        <v>172305</v>
      </c>
      <c r="G18" s="1">
        <v>172305</v>
      </c>
      <c r="H18" s="1">
        <v>172305</v>
      </c>
      <c r="I18" s="1">
        <v>172305</v>
      </c>
      <c r="J18" s="1">
        <v>172305</v>
      </c>
      <c r="K18" s="1">
        <v>172305</v>
      </c>
    </row>
    <row r="19" spans="1:11" x14ac:dyDescent="0.35">
      <c r="A19" s="3" t="s">
        <v>591</v>
      </c>
      <c r="B19" s="42">
        <v>5.0000000000000001E-3</v>
      </c>
      <c r="C19" s="42">
        <v>8.0000000000000002E-3</v>
      </c>
      <c r="D19" s="42">
        <v>4.4999999999999998E-2</v>
      </c>
      <c r="E19" s="42">
        <v>1.2E-2</v>
      </c>
      <c r="F19" s="42">
        <v>9.2999999999999999E-2</v>
      </c>
      <c r="G19" s="42">
        <v>4.2999999999999997E-2</v>
      </c>
      <c r="H19" s="42">
        <v>8.9999999999999993E-3</v>
      </c>
      <c r="I19" s="42">
        <v>9.6000000000000002E-2</v>
      </c>
      <c r="J19" s="42">
        <v>4.2999999999999997E-2</v>
      </c>
      <c r="K19" s="42">
        <v>0.01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3" sqref="B3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415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t="s">
        <v>235</v>
      </c>
      <c r="C4" s="35" t="s">
        <v>27</v>
      </c>
      <c r="D4" s="35" t="s">
        <v>28</v>
      </c>
      <c r="E4" s="35" t="s">
        <v>162</v>
      </c>
      <c r="F4" s="35" t="s">
        <v>163</v>
      </c>
      <c r="G4" s="35" t="s">
        <v>164</v>
      </c>
      <c r="H4" s="1"/>
    </row>
    <row r="5" spans="1:12" x14ac:dyDescent="0.35">
      <c r="A5" s="35" t="s">
        <v>0</v>
      </c>
      <c r="B5" s="35" t="s">
        <v>194</v>
      </c>
      <c r="C5" s="35" t="s">
        <v>195</v>
      </c>
      <c r="D5" s="35" t="s">
        <v>195</v>
      </c>
      <c r="E5" s="35" t="s">
        <v>195</v>
      </c>
      <c r="F5" s="35" t="s">
        <v>196</v>
      </c>
      <c r="G5" s="1">
        <v>3.0000000000000001E-3</v>
      </c>
      <c r="H5" s="1"/>
    </row>
    <row r="6" spans="1:12" x14ac:dyDescent="0.35">
      <c r="A6" s="35" t="s">
        <v>7</v>
      </c>
      <c r="B6" s="35" t="s">
        <v>197</v>
      </c>
      <c r="C6" s="35" t="s">
        <v>197</v>
      </c>
      <c r="D6" s="35" t="s">
        <v>198</v>
      </c>
      <c r="E6" s="35" t="s">
        <v>199</v>
      </c>
      <c r="F6" s="35" t="s">
        <v>199</v>
      </c>
      <c r="G6" s="1"/>
      <c r="H6" s="1"/>
    </row>
    <row r="7" spans="1:12" x14ac:dyDescent="0.35">
      <c r="A7" s="35" t="s">
        <v>1</v>
      </c>
      <c r="B7" s="35" t="s">
        <v>200</v>
      </c>
      <c r="C7" s="35" t="s">
        <v>201</v>
      </c>
      <c r="D7" s="35" t="s">
        <v>202</v>
      </c>
      <c r="E7" s="35" t="s">
        <v>201</v>
      </c>
      <c r="F7" s="35" t="s">
        <v>201</v>
      </c>
      <c r="G7" s="1">
        <v>8.9999999999999993E-3</v>
      </c>
      <c r="H7" s="1"/>
    </row>
    <row r="8" spans="1:12" x14ac:dyDescent="0.35">
      <c r="A8" s="35" t="s">
        <v>7</v>
      </c>
      <c r="B8" s="35" t="s">
        <v>203</v>
      </c>
      <c r="C8" s="35" t="s">
        <v>203</v>
      </c>
      <c r="D8" s="35" t="s">
        <v>203</v>
      </c>
      <c r="E8" s="35" t="s">
        <v>203</v>
      </c>
      <c r="F8" s="35" t="s">
        <v>203</v>
      </c>
      <c r="G8" s="1"/>
      <c r="H8" s="1"/>
    </row>
    <row r="9" spans="1:12" x14ac:dyDescent="0.35">
      <c r="A9" s="35" t="s">
        <v>2</v>
      </c>
      <c r="B9" s="35" t="s">
        <v>204</v>
      </c>
      <c r="C9" s="35" t="s">
        <v>205</v>
      </c>
      <c r="D9" s="35" t="s">
        <v>206</v>
      </c>
      <c r="E9" s="35" t="s">
        <v>207</v>
      </c>
      <c r="F9" s="35" t="s">
        <v>208</v>
      </c>
      <c r="G9" s="1">
        <v>1.4999999999999999E-2</v>
      </c>
      <c r="H9" s="1"/>
    </row>
    <row r="10" spans="1:12" x14ac:dyDescent="0.35">
      <c r="A10" s="35" t="s">
        <v>7</v>
      </c>
      <c r="B10" s="35" t="s">
        <v>203</v>
      </c>
      <c r="C10" s="35" t="s">
        <v>203</v>
      </c>
      <c r="D10" s="35" t="s">
        <v>203</v>
      </c>
      <c r="E10" s="35" t="s">
        <v>203</v>
      </c>
      <c r="F10" s="35" t="s">
        <v>203</v>
      </c>
      <c r="G10" s="1"/>
      <c r="H10" s="1"/>
    </row>
    <row r="11" spans="1:12" x14ac:dyDescent="0.35">
      <c r="A11" s="35" t="s">
        <v>3</v>
      </c>
      <c r="B11" s="35" t="s">
        <v>209</v>
      </c>
      <c r="C11" s="35" t="s">
        <v>202</v>
      </c>
      <c r="D11" s="35" t="s">
        <v>209</v>
      </c>
      <c r="E11" s="35" t="s">
        <v>167</v>
      </c>
      <c r="F11" s="35" t="s">
        <v>206</v>
      </c>
      <c r="G11" s="1">
        <v>1.4E-2</v>
      </c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203</v>
      </c>
      <c r="C12" s="35" t="s">
        <v>203</v>
      </c>
      <c r="D12" s="35" t="s">
        <v>203</v>
      </c>
      <c r="E12" s="35" t="s">
        <v>203</v>
      </c>
      <c r="F12" s="35" t="s">
        <v>203</v>
      </c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7" t="s">
        <v>210</v>
      </c>
      <c r="C13" s="37" t="s">
        <v>211</v>
      </c>
      <c r="D13" s="37" t="s">
        <v>176</v>
      </c>
      <c r="E13" s="37" t="s">
        <v>211</v>
      </c>
      <c r="F13" s="37" t="s">
        <v>212</v>
      </c>
      <c r="G13" s="1">
        <v>3.7999999999999999E-2</v>
      </c>
    </row>
    <row r="14" spans="1:12" x14ac:dyDescent="0.35">
      <c r="A14" s="37" t="s">
        <v>7</v>
      </c>
      <c r="B14" s="37" t="s">
        <v>203</v>
      </c>
      <c r="C14" s="37" t="s">
        <v>203</v>
      </c>
      <c r="D14" s="37" t="s">
        <v>203</v>
      </c>
      <c r="E14" s="37" t="s">
        <v>203</v>
      </c>
      <c r="F14" s="37" t="s">
        <v>203</v>
      </c>
      <c r="G14" s="1"/>
    </row>
    <row r="15" spans="1:12" x14ac:dyDescent="0.35">
      <c r="A15" s="37" t="s">
        <v>5</v>
      </c>
      <c r="B15" s="37" t="s">
        <v>213</v>
      </c>
      <c r="C15" s="37" t="s">
        <v>209</v>
      </c>
      <c r="D15" s="37" t="s">
        <v>213</v>
      </c>
      <c r="E15" s="37" t="s">
        <v>209</v>
      </c>
      <c r="F15" s="37" t="s">
        <v>209</v>
      </c>
      <c r="G15" s="1">
        <v>1.0999999999999999E-2</v>
      </c>
    </row>
    <row r="16" spans="1:12" x14ac:dyDescent="0.35">
      <c r="A16" s="37" t="s">
        <v>7</v>
      </c>
      <c r="B16" s="37" t="s">
        <v>203</v>
      </c>
      <c r="C16" s="37" t="s">
        <v>203</v>
      </c>
      <c r="D16" s="37" t="s">
        <v>203</v>
      </c>
      <c r="E16" s="37" t="s">
        <v>203</v>
      </c>
      <c r="F16" s="37" t="s">
        <v>203</v>
      </c>
      <c r="G16" s="1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6:F16" numberStoredAsText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22" sqref="F22"/>
    </sheetView>
  </sheetViews>
  <sheetFormatPr defaultRowHeight="14.5" x14ac:dyDescent="0.35"/>
  <cols>
    <col min="2" max="7" width="16.6328125" bestFit="1" customWidth="1"/>
    <col min="8" max="8" width="15.6328125" bestFit="1" customWidth="1"/>
  </cols>
  <sheetData>
    <row r="1" spans="1:9" s="4" customFormat="1" x14ac:dyDescent="0.35">
      <c r="A1" s="4" t="s">
        <v>113</v>
      </c>
    </row>
    <row r="3" spans="1:9" x14ac:dyDescent="0.35">
      <c r="A3" s="44"/>
      <c r="B3" s="45" t="s">
        <v>595</v>
      </c>
      <c r="C3" s="45" t="s">
        <v>596</v>
      </c>
      <c r="D3" s="45" t="s">
        <v>597</v>
      </c>
      <c r="E3" s="45" t="s">
        <v>598</v>
      </c>
      <c r="F3" s="45" t="s">
        <v>599</v>
      </c>
      <c r="G3" s="45" t="s">
        <v>600</v>
      </c>
      <c r="H3" s="45" t="s">
        <v>601</v>
      </c>
      <c r="I3" s="46" t="s">
        <v>602</v>
      </c>
    </row>
    <row r="4" spans="1:9" x14ac:dyDescent="0.35">
      <c r="A4" s="84" t="s">
        <v>595</v>
      </c>
      <c r="B4" s="86" t="s">
        <v>127</v>
      </c>
      <c r="C4" s="82" t="s">
        <v>127</v>
      </c>
      <c r="D4" s="82" t="s">
        <v>127</v>
      </c>
      <c r="E4" s="82" t="s">
        <v>127</v>
      </c>
      <c r="F4" s="82" t="s">
        <v>127</v>
      </c>
      <c r="G4" s="82" t="s">
        <v>127</v>
      </c>
      <c r="H4" s="82" t="s">
        <v>127</v>
      </c>
      <c r="I4" s="73" t="s">
        <v>127</v>
      </c>
    </row>
    <row r="5" spans="1:9" x14ac:dyDescent="0.35">
      <c r="A5" s="85"/>
      <c r="B5" s="87"/>
      <c r="C5" s="83"/>
      <c r="D5" s="83"/>
      <c r="E5" s="83"/>
      <c r="F5" s="83"/>
      <c r="G5" s="83"/>
      <c r="H5" s="83"/>
      <c r="I5" s="74"/>
    </row>
    <row r="6" spans="1:9" x14ac:dyDescent="0.35">
      <c r="A6" s="84" t="s">
        <v>596</v>
      </c>
      <c r="B6" s="47" t="s">
        <v>603</v>
      </c>
      <c r="C6" s="82" t="s">
        <v>127</v>
      </c>
      <c r="D6" s="82" t="s">
        <v>127</v>
      </c>
      <c r="E6" s="82" t="s">
        <v>127</v>
      </c>
      <c r="F6" s="82" t="s">
        <v>127</v>
      </c>
      <c r="G6" s="82" t="s">
        <v>127</v>
      </c>
      <c r="H6" s="82" t="s">
        <v>127</v>
      </c>
      <c r="I6" s="73" t="s">
        <v>127</v>
      </c>
    </row>
    <row r="7" spans="1:9" x14ac:dyDescent="0.35">
      <c r="A7" s="85"/>
      <c r="B7" s="25" t="s">
        <v>604</v>
      </c>
      <c r="C7" s="83"/>
      <c r="D7" s="83"/>
      <c r="E7" s="83"/>
      <c r="F7" s="83"/>
      <c r="G7" s="83"/>
      <c r="H7" s="83"/>
      <c r="I7" s="74"/>
    </row>
    <row r="8" spans="1:9" x14ac:dyDescent="0.35">
      <c r="A8" s="84" t="s">
        <v>597</v>
      </c>
      <c r="B8" s="47" t="s">
        <v>605</v>
      </c>
      <c r="C8" s="47" t="s">
        <v>606</v>
      </c>
      <c r="D8" s="82" t="s">
        <v>127</v>
      </c>
      <c r="E8" s="82" t="s">
        <v>127</v>
      </c>
      <c r="F8" s="82" t="s">
        <v>127</v>
      </c>
      <c r="G8" s="82" t="s">
        <v>127</v>
      </c>
      <c r="H8" s="82" t="s">
        <v>127</v>
      </c>
      <c r="I8" s="73" t="s">
        <v>127</v>
      </c>
    </row>
    <row r="9" spans="1:9" x14ac:dyDescent="0.35">
      <c r="A9" s="85"/>
      <c r="B9" s="25" t="s">
        <v>607</v>
      </c>
      <c r="C9" s="25" t="s">
        <v>608</v>
      </c>
      <c r="D9" s="83"/>
      <c r="E9" s="83"/>
      <c r="F9" s="83"/>
      <c r="G9" s="83"/>
      <c r="H9" s="83"/>
      <c r="I9" s="74"/>
    </row>
    <row r="10" spans="1:9" x14ac:dyDescent="0.35">
      <c r="A10" s="84" t="s">
        <v>598</v>
      </c>
      <c r="B10" s="82" t="s">
        <v>127</v>
      </c>
      <c r="C10" s="47" t="s">
        <v>609</v>
      </c>
      <c r="D10" s="47" t="s">
        <v>610</v>
      </c>
      <c r="E10" s="82" t="s">
        <v>127</v>
      </c>
      <c r="F10" s="82" t="s">
        <v>127</v>
      </c>
      <c r="G10" s="82" t="s">
        <v>127</v>
      </c>
      <c r="H10" s="82" t="s">
        <v>127</v>
      </c>
      <c r="I10" s="73" t="s">
        <v>127</v>
      </c>
    </row>
    <row r="11" spans="1:9" x14ac:dyDescent="0.35">
      <c r="A11" s="85"/>
      <c r="B11" s="83"/>
      <c r="C11" s="25" t="s">
        <v>611</v>
      </c>
      <c r="D11" s="25" t="s">
        <v>612</v>
      </c>
      <c r="E11" s="83"/>
      <c r="F11" s="83"/>
      <c r="G11" s="83"/>
      <c r="H11" s="83"/>
      <c r="I11" s="74"/>
    </row>
    <row r="12" spans="1:9" x14ac:dyDescent="0.35">
      <c r="A12" s="84" t="s">
        <v>599</v>
      </c>
      <c r="B12" s="82" t="s">
        <v>127</v>
      </c>
      <c r="C12" s="82" t="s">
        <v>127</v>
      </c>
      <c r="D12" s="47" t="s">
        <v>613</v>
      </c>
      <c r="E12" s="47" t="s">
        <v>614</v>
      </c>
      <c r="F12" s="82" t="s">
        <v>127</v>
      </c>
      <c r="G12" s="82" t="s">
        <v>127</v>
      </c>
      <c r="H12" s="82" t="s">
        <v>127</v>
      </c>
      <c r="I12" s="73" t="s">
        <v>127</v>
      </c>
    </row>
    <row r="13" spans="1:9" x14ac:dyDescent="0.35">
      <c r="A13" s="85"/>
      <c r="B13" s="83"/>
      <c r="C13" s="83"/>
      <c r="D13" s="25" t="s">
        <v>615</v>
      </c>
      <c r="E13" s="25" t="s">
        <v>616</v>
      </c>
      <c r="F13" s="83"/>
      <c r="G13" s="83"/>
      <c r="H13" s="83"/>
      <c r="I13" s="74"/>
    </row>
    <row r="14" spans="1:9" x14ac:dyDescent="0.35">
      <c r="A14" s="84" t="s">
        <v>600</v>
      </c>
      <c r="B14" s="82" t="s">
        <v>127</v>
      </c>
      <c r="C14" s="82" t="s">
        <v>127</v>
      </c>
      <c r="D14" s="82" t="s">
        <v>127</v>
      </c>
      <c r="E14" s="47" t="s">
        <v>617</v>
      </c>
      <c r="F14" s="47" t="s">
        <v>618</v>
      </c>
      <c r="G14" s="82" t="s">
        <v>127</v>
      </c>
      <c r="H14" s="82" t="s">
        <v>127</v>
      </c>
      <c r="I14" s="73" t="s">
        <v>127</v>
      </c>
    </row>
    <row r="15" spans="1:9" x14ac:dyDescent="0.35">
      <c r="A15" s="85"/>
      <c r="B15" s="83"/>
      <c r="C15" s="83"/>
      <c r="D15" s="83"/>
      <c r="E15" s="25" t="s">
        <v>619</v>
      </c>
      <c r="F15" s="25" t="s">
        <v>620</v>
      </c>
      <c r="G15" s="83"/>
      <c r="H15" s="83"/>
      <c r="I15" s="74"/>
    </row>
    <row r="16" spans="1:9" x14ac:dyDescent="0.35">
      <c r="A16" s="84" t="s">
        <v>601</v>
      </c>
      <c r="B16" s="82" t="s">
        <v>127</v>
      </c>
      <c r="C16" s="82" t="s">
        <v>127</v>
      </c>
      <c r="D16" s="82" t="s">
        <v>127</v>
      </c>
      <c r="E16" s="82" t="s">
        <v>127</v>
      </c>
      <c r="F16" s="47" t="s">
        <v>621</v>
      </c>
      <c r="G16" s="47" t="s">
        <v>622</v>
      </c>
      <c r="H16" s="82" t="s">
        <v>127</v>
      </c>
      <c r="I16" s="73" t="s">
        <v>127</v>
      </c>
    </row>
    <row r="17" spans="1:9" x14ac:dyDescent="0.35">
      <c r="A17" s="85"/>
      <c r="B17" s="83"/>
      <c r="C17" s="83"/>
      <c r="D17" s="83"/>
      <c r="E17" s="83"/>
      <c r="F17" s="25" t="s">
        <v>623</v>
      </c>
      <c r="G17" s="25" t="s">
        <v>624</v>
      </c>
      <c r="H17" s="83"/>
      <c r="I17" s="74"/>
    </row>
    <row r="18" spans="1:9" x14ac:dyDescent="0.35">
      <c r="A18" s="84" t="s">
        <v>602</v>
      </c>
      <c r="B18" s="82" t="s">
        <v>127</v>
      </c>
      <c r="C18" s="82" t="s">
        <v>127</v>
      </c>
      <c r="D18" s="82" t="s">
        <v>127</v>
      </c>
      <c r="E18" s="82" t="s">
        <v>127</v>
      </c>
      <c r="F18" s="82" t="s">
        <v>127</v>
      </c>
      <c r="G18" s="47" t="s">
        <v>625</v>
      </c>
      <c r="H18" s="47" t="s">
        <v>626</v>
      </c>
      <c r="I18" s="73" t="s">
        <v>127</v>
      </c>
    </row>
    <row r="19" spans="1:9" x14ac:dyDescent="0.35">
      <c r="A19" s="85"/>
      <c r="B19" s="83"/>
      <c r="C19" s="83"/>
      <c r="D19" s="83"/>
      <c r="E19" s="83"/>
      <c r="F19" s="83"/>
      <c r="G19" s="25" t="s">
        <v>627</v>
      </c>
      <c r="H19" s="25" t="s">
        <v>628</v>
      </c>
      <c r="I19" s="74"/>
    </row>
  </sheetData>
  <mergeCells count="59">
    <mergeCell ref="I18:I19"/>
    <mergeCell ref="A18:A19"/>
    <mergeCell ref="B18:B19"/>
    <mergeCell ref="C18:C19"/>
    <mergeCell ref="D18:D19"/>
    <mergeCell ref="E18:E19"/>
    <mergeCell ref="F18:F19"/>
    <mergeCell ref="I14:I15"/>
    <mergeCell ref="A16:A17"/>
    <mergeCell ref="B16:B17"/>
    <mergeCell ref="C16:C17"/>
    <mergeCell ref="D16:D17"/>
    <mergeCell ref="E16:E17"/>
    <mergeCell ref="H16:H17"/>
    <mergeCell ref="I16:I17"/>
    <mergeCell ref="A14:A15"/>
    <mergeCell ref="B14:B15"/>
    <mergeCell ref="C14:C15"/>
    <mergeCell ref="D14:D15"/>
    <mergeCell ref="G14:G15"/>
    <mergeCell ref="H14:H15"/>
    <mergeCell ref="I10:I11"/>
    <mergeCell ref="A12:A13"/>
    <mergeCell ref="B12:B13"/>
    <mergeCell ref="C12:C13"/>
    <mergeCell ref="F12:F13"/>
    <mergeCell ref="G12:G13"/>
    <mergeCell ref="H12:H13"/>
    <mergeCell ref="I12:I13"/>
    <mergeCell ref="A10:A11"/>
    <mergeCell ref="B10:B11"/>
    <mergeCell ref="E10:E11"/>
    <mergeCell ref="F10:F11"/>
    <mergeCell ref="G10:G11"/>
    <mergeCell ref="H10:H11"/>
    <mergeCell ref="I6:I7"/>
    <mergeCell ref="A8:A9"/>
    <mergeCell ref="D8:D9"/>
    <mergeCell ref="E8:E9"/>
    <mergeCell ref="F8:F9"/>
    <mergeCell ref="G8:G9"/>
    <mergeCell ref="H8:H9"/>
    <mergeCell ref="I8:I9"/>
    <mergeCell ref="G4:G5"/>
    <mergeCell ref="H4:H5"/>
    <mergeCell ref="I4:I5"/>
    <mergeCell ref="A6:A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5" sqref="B5"/>
    </sheetView>
  </sheetViews>
  <sheetFormatPr defaultColWidth="8.81640625" defaultRowHeight="14.5" x14ac:dyDescent="0.35"/>
  <cols>
    <col min="1" max="1" width="17.6328125" style="1" customWidth="1"/>
    <col min="2" max="8" width="8.81640625" style="1"/>
    <col min="9" max="9" width="10.81640625" style="1" customWidth="1"/>
    <col min="10" max="16384" width="8.81640625" style="1"/>
  </cols>
  <sheetData>
    <row r="1" spans="1:10" s="3" customFormat="1" x14ac:dyDescent="0.35">
      <c r="A1" s="3" t="s">
        <v>114</v>
      </c>
    </row>
    <row r="3" spans="1:10" x14ac:dyDescent="0.35"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</row>
    <row r="4" spans="1:10" x14ac:dyDescent="0.35">
      <c r="A4" s="1" t="s">
        <v>121</v>
      </c>
      <c r="B4" s="1">
        <v>15.23</v>
      </c>
      <c r="C4" s="1">
        <v>13.7</v>
      </c>
      <c r="D4" s="1">
        <v>11.86</v>
      </c>
      <c r="E4" s="1">
        <v>11.44</v>
      </c>
      <c r="F4" s="1">
        <v>11.69</v>
      </c>
      <c r="G4" s="1">
        <v>11.04</v>
      </c>
      <c r="I4" s="1" t="s">
        <v>122</v>
      </c>
      <c r="J4" s="1">
        <v>63310</v>
      </c>
    </row>
    <row r="5" spans="1:10" x14ac:dyDescent="0.35">
      <c r="A5" s="1" t="s">
        <v>123</v>
      </c>
      <c r="B5" s="1">
        <v>88719</v>
      </c>
      <c r="C5" s="1">
        <v>85498</v>
      </c>
      <c r="D5" s="1">
        <v>80723</v>
      </c>
      <c r="E5" s="1">
        <v>80914</v>
      </c>
      <c r="F5" s="1">
        <v>81935</v>
      </c>
      <c r="G5" s="1">
        <v>84076</v>
      </c>
      <c r="I5" s="1" t="s">
        <v>124</v>
      </c>
      <c r="J5" s="1">
        <v>93334</v>
      </c>
    </row>
    <row r="7" spans="1:10" x14ac:dyDescent="0.35">
      <c r="A7" s="1" t="s">
        <v>125</v>
      </c>
      <c r="B7" s="1">
        <v>16.84</v>
      </c>
      <c r="C7" s="1">
        <v>14.4</v>
      </c>
      <c r="D7" s="1">
        <v>12.62</v>
      </c>
      <c r="E7" s="1">
        <v>13.68</v>
      </c>
      <c r="F7" s="1">
        <v>12.51</v>
      </c>
      <c r="G7" s="1">
        <v>11.62</v>
      </c>
      <c r="I7" s="1" t="s">
        <v>122</v>
      </c>
      <c r="J7" s="1">
        <v>57852</v>
      </c>
    </row>
    <row r="8" spans="1:10" x14ac:dyDescent="0.35">
      <c r="A8" s="1" t="s">
        <v>123</v>
      </c>
      <c r="B8" s="1">
        <v>100690</v>
      </c>
      <c r="C8" s="1">
        <v>94617</v>
      </c>
      <c r="D8" s="1">
        <v>94194</v>
      </c>
      <c r="E8" s="1">
        <v>95109</v>
      </c>
      <c r="F8" s="1">
        <v>97497</v>
      </c>
      <c r="G8" s="1">
        <v>95633</v>
      </c>
      <c r="I8" s="1" t="s">
        <v>124</v>
      </c>
      <c r="J8" s="1">
        <v>118240</v>
      </c>
    </row>
    <row r="10" spans="1:10" x14ac:dyDescent="0.35">
      <c r="A10" s="1" t="s">
        <v>126</v>
      </c>
      <c r="B10" s="1">
        <v>16.77</v>
      </c>
      <c r="C10" s="1">
        <v>13.4</v>
      </c>
      <c r="D10" s="1">
        <v>12.9</v>
      </c>
      <c r="E10" s="1">
        <v>11.79</v>
      </c>
      <c r="F10" s="1">
        <v>10.39</v>
      </c>
      <c r="G10" s="1" t="s">
        <v>127</v>
      </c>
      <c r="I10" s="1" t="s">
        <v>122</v>
      </c>
      <c r="J10" s="1">
        <v>58074</v>
      </c>
    </row>
    <row r="11" spans="1:10" x14ac:dyDescent="0.35">
      <c r="A11" s="1" t="s">
        <v>123</v>
      </c>
      <c r="B11" s="1">
        <v>102638</v>
      </c>
      <c r="C11" s="1">
        <v>101393</v>
      </c>
      <c r="D11" s="1">
        <v>101165</v>
      </c>
      <c r="E11" s="1">
        <v>103441</v>
      </c>
      <c r="F11" s="1">
        <v>100908</v>
      </c>
      <c r="G11" s="1" t="s">
        <v>127</v>
      </c>
      <c r="I11" s="1" t="s">
        <v>124</v>
      </c>
      <c r="J11" s="1">
        <v>136253</v>
      </c>
    </row>
    <row r="13" spans="1:10" x14ac:dyDescent="0.35">
      <c r="A13" s="1" t="s">
        <v>128</v>
      </c>
      <c r="B13" s="1">
        <v>15.09</v>
      </c>
      <c r="C13" s="1">
        <v>12.67</v>
      </c>
      <c r="D13" s="1">
        <v>12.36</v>
      </c>
      <c r="E13" s="1">
        <v>11.79</v>
      </c>
      <c r="F13" s="1" t="s">
        <v>127</v>
      </c>
      <c r="G13" s="1" t="s">
        <v>127</v>
      </c>
      <c r="I13" s="1" t="s">
        <v>122</v>
      </c>
      <c r="J13" s="1">
        <v>80649</v>
      </c>
    </row>
    <row r="14" spans="1:10" x14ac:dyDescent="0.35">
      <c r="A14" s="1" t="s">
        <v>123</v>
      </c>
      <c r="B14" s="1">
        <v>155688</v>
      </c>
      <c r="C14" s="1">
        <v>153376</v>
      </c>
      <c r="D14" s="1">
        <v>155516</v>
      </c>
      <c r="E14" s="1">
        <v>150949</v>
      </c>
      <c r="F14" s="1" t="s">
        <v>127</v>
      </c>
      <c r="G14" s="1" t="s">
        <v>127</v>
      </c>
      <c r="I14" s="1" t="s">
        <v>124</v>
      </c>
      <c r="J14" s="1">
        <v>209731</v>
      </c>
    </row>
    <row r="16" spans="1:10" x14ac:dyDescent="0.35">
      <c r="A16" s="1" t="s">
        <v>129</v>
      </c>
      <c r="B16" s="1">
        <v>16.34</v>
      </c>
      <c r="C16" s="1">
        <v>14.53</v>
      </c>
      <c r="D16" s="1">
        <v>12.68</v>
      </c>
      <c r="E16" s="1" t="s">
        <v>127</v>
      </c>
      <c r="F16" s="1" t="s">
        <v>127</v>
      </c>
      <c r="G16" s="1" t="s">
        <v>127</v>
      </c>
      <c r="I16" s="1" t="s">
        <v>122</v>
      </c>
      <c r="J16" s="1">
        <v>103371</v>
      </c>
    </row>
    <row r="17" spans="1:10" x14ac:dyDescent="0.35">
      <c r="A17" s="1" t="s">
        <v>123</v>
      </c>
      <c r="B17" s="1">
        <v>235092</v>
      </c>
      <c r="C17" s="1">
        <v>237628</v>
      </c>
      <c r="D17" s="1">
        <v>229170</v>
      </c>
      <c r="E17" s="1" t="s">
        <v>127</v>
      </c>
      <c r="F17" s="1" t="s">
        <v>127</v>
      </c>
      <c r="G17" s="1" t="s">
        <v>127</v>
      </c>
      <c r="I17" s="1" t="s">
        <v>124</v>
      </c>
      <c r="J17" s="1">
        <v>319300</v>
      </c>
    </row>
    <row r="19" spans="1:10" x14ac:dyDescent="0.35">
      <c r="A19" s="1" t="s">
        <v>130</v>
      </c>
      <c r="B19" s="1">
        <v>13.9</v>
      </c>
      <c r="C19" s="1">
        <v>11.16</v>
      </c>
      <c r="D19" s="1" t="s">
        <v>127</v>
      </c>
      <c r="E19" s="1" t="s">
        <v>127</v>
      </c>
      <c r="F19" s="1" t="s">
        <v>127</v>
      </c>
      <c r="G19" s="1" t="s">
        <v>127</v>
      </c>
      <c r="I19" s="1" t="s">
        <v>122</v>
      </c>
      <c r="J19" s="1">
        <v>107870</v>
      </c>
    </row>
    <row r="20" spans="1:10" x14ac:dyDescent="0.35">
      <c r="A20" s="1" t="s">
        <v>123</v>
      </c>
      <c r="B20" s="1">
        <v>337672</v>
      </c>
      <c r="C20" s="1">
        <v>323569</v>
      </c>
      <c r="D20" s="1" t="s">
        <v>127</v>
      </c>
      <c r="E20" s="1" t="s">
        <v>127</v>
      </c>
      <c r="F20" s="1" t="s">
        <v>127</v>
      </c>
      <c r="G20" s="1" t="s">
        <v>127</v>
      </c>
      <c r="I20" s="1" t="s">
        <v>124</v>
      </c>
      <c r="J20" s="1">
        <v>437347</v>
      </c>
    </row>
    <row r="22" spans="1:10" x14ac:dyDescent="0.35">
      <c r="A22" s="1" t="s">
        <v>131</v>
      </c>
      <c r="B22" s="1">
        <v>11.72</v>
      </c>
      <c r="C22" s="1" t="s">
        <v>127</v>
      </c>
      <c r="D22" s="1" t="s">
        <v>127</v>
      </c>
      <c r="E22" s="1" t="s">
        <v>127</v>
      </c>
      <c r="F22" s="1" t="s">
        <v>127</v>
      </c>
      <c r="G22" s="1" t="s">
        <v>127</v>
      </c>
      <c r="I22" s="1" t="s">
        <v>122</v>
      </c>
      <c r="J22" s="1">
        <v>108496</v>
      </c>
    </row>
    <row r="23" spans="1:10" x14ac:dyDescent="0.35">
      <c r="A23" s="1" t="s">
        <v>123</v>
      </c>
      <c r="B23" s="1">
        <v>355474</v>
      </c>
      <c r="C23" s="1" t="s">
        <v>127</v>
      </c>
      <c r="D23" s="1" t="s">
        <v>127</v>
      </c>
      <c r="E23" s="1" t="s">
        <v>127</v>
      </c>
      <c r="F23" s="1" t="s">
        <v>127</v>
      </c>
      <c r="G23" s="1" t="s">
        <v>127</v>
      </c>
      <c r="I23" s="1" t="s">
        <v>124</v>
      </c>
      <c r="J23" s="1">
        <v>486706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11" sqref="C11"/>
    </sheetView>
  </sheetViews>
  <sheetFormatPr defaultColWidth="8.81640625" defaultRowHeight="14.5" x14ac:dyDescent="0.35"/>
  <cols>
    <col min="1" max="1" width="17.6328125" style="1" customWidth="1"/>
    <col min="2" max="16384" width="8.81640625" style="1"/>
  </cols>
  <sheetData>
    <row r="1" spans="1:10" s="3" customFormat="1" x14ac:dyDescent="0.35">
      <c r="A1" s="3" t="s">
        <v>132</v>
      </c>
    </row>
    <row r="3" spans="1:10" x14ac:dyDescent="0.35"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</row>
    <row r="4" spans="1:10" x14ac:dyDescent="0.35">
      <c r="A4" s="1" t="s">
        <v>133</v>
      </c>
      <c r="B4" s="1">
        <v>1.1299999999999999</v>
      </c>
      <c r="C4" s="1">
        <v>-2.9</v>
      </c>
      <c r="D4" s="1">
        <v>3.11</v>
      </c>
      <c r="E4" s="1">
        <v>6.66</v>
      </c>
      <c r="F4" s="1">
        <v>11.48</v>
      </c>
      <c r="G4" s="1">
        <v>12.25</v>
      </c>
      <c r="I4" s="1" t="s">
        <v>122</v>
      </c>
      <c r="J4" s="1">
        <v>46032</v>
      </c>
    </row>
    <row r="5" spans="1:10" x14ac:dyDescent="0.35">
      <c r="A5" s="1" t="s">
        <v>123</v>
      </c>
      <c r="B5" s="1">
        <v>102636</v>
      </c>
      <c r="C5" s="1">
        <v>100410</v>
      </c>
      <c r="D5" s="1">
        <v>101503</v>
      </c>
      <c r="E5" s="1">
        <v>104880</v>
      </c>
      <c r="F5" s="1">
        <v>109317</v>
      </c>
      <c r="G5" s="1">
        <v>113268</v>
      </c>
      <c r="I5" s="1" t="s">
        <v>124</v>
      </c>
      <c r="J5" s="1">
        <v>126245</v>
      </c>
    </row>
    <row r="7" spans="1:10" x14ac:dyDescent="0.35">
      <c r="A7" s="1" t="s">
        <v>134</v>
      </c>
      <c r="B7" s="1">
        <v>3.71</v>
      </c>
      <c r="C7" s="1">
        <v>0.35</v>
      </c>
      <c r="D7" s="1">
        <v>3.23</v>
      </c>
      <c r="E7" s="1">
        <v>8.84</v>
      </c>
      <c r="F7" s="1">
        <v>12.97</v>
      </c>
      <c r="G7" s="1">
        <v>12.8</v>
      </c>
      <c r="I7" s="1" t="s">
        <v>122</v>
      </c>
      <c r="J7" s="1">
        <v>45737</v>
      </c>
    </row>
    <row r="8" spans="1:10" x14ac:dyDescent="0.35">
      <c r="A8" s="1" t="s">
        <v>123</v>
      </c>
      <c r="B8" s="1">
        <v>125506</v>
      </c>
      <c r="C8" s="1">
        <v>121852</v>
      </c>
      <c r="D8" s="1">
        <v>127612</v>
      </c>
      <c r="E8" s="1">
        <v>135186</v>
      </c>
      <c r="F8" s="1">
        <v>140430</v>
      </c>
      <c r="G8" s="1">
        <v>138589</v>
      </c>
      <c r="I8" s="1" t="s">
        <v>124</v>
      </c>
      <c r="J8" s="1">
        <v>165950</v>
      </c>
    </row>
    <row r="10" spans="1:10" x14ac:dyDescent="0.35">
      <c r="A10" s="1" t="s">
        <v>135</v>
      </c>
      <c r="B10" s="1">
        <v>2.8</v>
      </c>
      <c r="C10" s="1">
        <v>-1.31</v>
      </c>
      <c r="D10" s="1">
        <v>4.7</v>
      </c>
      <c r="E10" s="1">
        <v>10.94</v>
      </c>
      <c r="F10" s="1">
        <v>13.72</v>
      </c>
      <c r="G10" s="1" t="s">
        <v>127</v>
      </c>
      <c r="I10" s="1" t="s">
        <v>122</v>
      </c>
      <c r="J10" s="1">
        <v>42503</v>
      </c>
    </row>
    <row r="11" spans="1:10" x14ac:dyDescent="0.35">
      <c r="A11" s="1" t="s">
        <v>123</v>
      </c>
      <c r="B11" s="1">
        <v>141437</v>
      </c>
      <c r="C11" s="1">
        <v>142321</v>
      </c>
      <c r="D11" s="1">
        <v>152473</v>
      </c>
      <c r="E11" s="1">
        <v>161197</v>
      </c>
      <c r="F11" s="1">
        <v>159407</v>
      </c>
      <c r="G11" s="1" t="s">
        <v>127</v>
      </c>
      <c r="I11" s="1" t="s">
        <v>124</v>
      </c>
      <c r="J11" s="1">
        <v>206804</v>
      </c>
    </row>
    <row r="13" spans="1:10" x14ac:dyDescent="0.35">
      <c r="A13" s="1" t="s">
        <v>136</v>
      </c>
      <c r="B13" s="1">
        <v>4.17</v>
      </c>
      <c r="C13" s="1">
        <v>2.27</v>
      </c>
      <c r="D13" s="1">
        <v>7.09</v>
      </c>
      <c r="E13" s="1">
        <v>11.8</v>
      </c>
      <c r="F13" s="1" t="s">
        <v>127</v>
      </c>
      <c r="G13" s="1" t="s">
        <v>127</v>
      </c>
      <c r="I13" s="1" t="s">
        <v>122</v>
      </c>
      <c r="J13" s="1">
        <v>43956</v>
      </c>
    </row>
    <row r="14" spans="1:10" x14ac:dyDescent="0.35">
      <c r="A14" s="1" t="s">
        <v>123</v>
      </c>
      <c r="B14" s="1">
        <v>148366</v>
      </c>
      <c r="C14" s="1">
        <v>149392</v>
      </c>
      <c r="D14" s="1">
        <v>158950</v>
      </c>
      <c r="E14" s="1">
        <v>157117</v>
      </c>
      <c r="F14" s="1" t="s">
        <v>127</v>
      </c>
      <c r="G14" s="1" t="s">
        <v>127</v>
      </c>
      <c r="I14" s="1" t="s">
        <v>124</v>
      </c>
      <c r="J14" s="1">
        <v>231700</v>
      </c>
    </row>
    <row r="16" spans="1:10" x14ac:dyDescent="0.35">
      <c r="A16" s="1" t="s">
        <v>137</v>
      </c>
      <c r="B16" s="1">
        <v>14.12</v>
      </c>
      <c r="C16" s="1">
        <v>9.64</v>
      </c>
      <c r="D16" s="1">
        <v>12.97</v>
      </c>
      <c r="E16" s="1" t="s">
        <v>127</v>
      </c>
      <c r="F16" s="1" t="s">
        <v>127</v>
      </c>
      <c r="G16" s="1" t="s">
        <v>127</v>
      </c>
      <c r="I16" s="1" t="s">
        <v>122</v>
      </c>
      <c r="J16" s="1">
        <v>50781</v>
      </c>
    </row>
    <row r="17" spans="1:10" x14ac:dyDescent="0.35">
      <c r="A17" s="1" t="s">
        <v>123</v>
      </c>
      <c r="B17" s="1">
        <v>190403</v>
      </c>
      <c r="C17" s="1">
        <v>195797</v>
      </c>
      <c r="D17" s="1">
        <v>192290</v>
      </c>
      <c r="E17" s="1" t="s">
        <v>127</v>
      </c>
      <c r="F17" s="1" t="s">
        <v>127</v>
      </c>
      <c r="G17" s="1" t="s">
        <v>127</v>
      </c>
      <c r="I17" s="1" t="s">
        <v>124</v>
      </c>
      <c r="J17" s="1">
        <v>271825</v>
      </c>
    </row>
    <row r="19" spans="1:10" x14ac:dyDescent="0.35">
      <c r="A19" s="1" t="s">
        <v>138</v>
      </c>
      <c r="B19" s="1">
        <v>11.79</v>
      </c>
      <c r="C19" s="1">
        <v>7.99</v>
      </c>
      <c r="D19" s="1" t="s">
        <v>127</v>
      </c>
      <c r="E19" s="1" t="s">
        <v>127</v>
      </c>
      <c r="F19" s="1" t="s">
        <v>127</v>
      </c>
      <c r="G19" s="1" t="s">
        <v>127</v>
      </c>
      <c r="I19" s="1" t="s">
        <v>122</v>
      </c>
      <c r="J19" s="1">
        <v>57804</v>
      </c>
    </row>
    <row r="20" spans="1:10" x14ac:dyDescent="0.35">
      <c r="A20" s="1" t="s">
        <v>123</v>
      </c>
      <c r="B20" s="1">
        <v>251856</v>
      </c>
      <c r="C20" s="1">
        <v>240828</v>
      </c>
      <c r="D20" s="1" t="s">
        <v>127</v>
      </c>
      <c r="E20" s="1" t="s">
        <v>127</v>
      </c>
      <c r="F20" s="1" t="s">
        <v>127</v>
      </c>
      <c r="G20" s="1" t="s">
        <v>127</v>
      </c>
      <c r="I20" s="1" t="s">
        <v>124</v>
      </c>
      <c r="J20" s="1">
        <v>342865</v>
      </c>
    </row>
    <row r="22" spans="1:10" x14ac:dyDescent="0.35">
      <c r="A22" s="1" t="s">
        <v>139</v>
      </c>
      <c r="B22" s="1">
        <v>6.25</v>
      </c>
      <c r="C22" s="1" t="s">
        <v>127</v>
      </c>
      <c r="D22" s="1" t="s">
        <v>127</v>
      </c>
      <c r="E22" s="1" t="s">
        <v>127</v>
      </c>
      <c r="F22" s="1" t="s">
        <v>127</v>
      </c>
      <c r="G22" s="1" t="s">
        <v>127</v>
      </c>
      <c r="I22" s="1" t="s">
        <v>122</v>
      </c>
      <c r="J22" s="1">
        <v>65186</v>
      </c>
    </row>
    <row r="23" spans="1:10" x14ac:dyDescent="0.35">
      <c r="A23" s="1" t="s">
        <v>123</v>
      </c>
      <c r="B23" s="1">
        <v>261912</v>
      </c>
      <c r="C23" s="1" t="s">
        <v>127</v>
      </c>
      <c r="D23" s="1" t="s">
        <v>127</v>
      </c>
      <c r="E23" s="1" t="s">
        <v>127</v>
      </c>
      <c r="F23" s="1" t="s">
        <v>127</v>
      </c>
      <c r="G23" s="1" t="s">
        <v>127</v>
      </c>
      <c r="I23" s="1" t="s">
        <v>124</v>
      </c>
      <c r="J23" s="1">
        <v>379744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5" sqref="E5"/>
    </sheetView>
  </sheetViews>
  <sheetFormatPr defaultColWidth="8.81640625" defaultRowHeight="14.5" x14ac:dyDescent="0.35"/>
  <cols>
    <col min="1" max="1" width="21.81640625" style="1" customWidth="1"/>
    <col min="2" max="16384" width="8.81640625" style="1"/>
  </cols>
  <sheetData>
    <row r="1" spans="1:10" s="3" customFormat="1" x14ac:dyDescent="0.35">
      <c r="A1" s="3" t="s">
        <v>140</v>
      </c>
    </row>
    <row r="3" spans="1:10" x14ac:dyDescent="0.35"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</row>
    <row r="4" spans="1:10" x14ac:dyDescent="0.35">
      <c r="A4" s="1" t="s">
        <v>141</v>
      </c>
      <c r="B4" s="1">
        <v>14.78</v>
      </c>
      <c r="C4" s="1">
        <v>10.34</v>
      </c>
      <c r="D4" s="1">
        <v>14.86</v>
      </c>
      <c r="E4" s="1">
        <v>13.94</v>
      </c>
      <c r="F4" s="1">
        <v>15.59</v>
      </c>
      <c r="G4" s="1">
        <v>16.13</v>
      </c>
      <c r="I4" s="1" t="s">
        <v>122</v>
      </c>
      <c r="J4" s="1">
        <v>46032</v>
      </c>
    </row>
    <row r="5" spans="1:10" x14ac:dyDescent="0.35">
      <c r="A5" s="1" t="s">
        <v>123</v>
      </c>
      <c r="B5" s="1">
        <v>12833</v>
      </c>
      <c r="C5" s="1">
        <v>12319</v>
      </c>
      <c r="D5" s="1">
        <v>11798</v>
      </c>
      <c r="E5" s="1">
        <v>11881</v>
      </c>
      <c r="F5" s="1">
        <v>12218</v>
      </c>
      <c r="G5" s="1">
        <v>12664</v>
      </c>
      <c r="I5" s="1" t="s">
        <v>124</v>
      </c>
      <c r="J5" s="1">
        <v>126245</v>
      </c>
    </row>
    <row r="7" spans="1:10" x14ac:dyDescent="0.35">
      <c r="A7" s="1" t="s">
        <v>142</v>
      </c>
      <c r="B7" s="1">
        <v>17.350000000000001</v>
      </c>
      <c r="C7" s="1">
        <v>14.3</v>
      </c>
      <c r="D7" s="1">
        <v>15.62</v>
      </c>
      <c r="E7" s="1">
        <v>14.73</v>
      </c>
      <c r="F7" s="1">
        <v>15.42</v>
      </c>
      <c r="G7" s="1">
        <v>15.89</v>
      </c>
      <c r="I7" s="1" t="s">
        <v>122</v>
      </c>
      <c r="J7" s="1">
        <v>45737</v>
      </c>
    </row>
    <row r="8" spans="1:10" x14ac:dyDescent="0.35">
      <c r="A8" s="1" t="s">
        <v>123</v>
      </c>
      <c r="B8" s="1">
        <v>19596</v>
      </c>
      <c r="C8" s="1">
        <v>18679</v>
      </c>
      <c r="D8" s="1">
        <v>18658</v>
      </c>
      <c r="E8" s="1">
        <v>19324</v>
      </c>
      <c r="F8" s="1">
        <v>20005</v>
      </c>
      <c r="G8" s="1">
        <v>19823</v>
      </c>
      <c r="I8" s="1" t="s">
        <v>124</v>
      </c>
      <c r="J8" s="1">
        <v>165950</v>
      </c>
    </row>
    <row r="10" spans="1:10" x14ac:dyDescent="0.35">
      <c r="A10" s="1" t="s">
        <v>143</v>
      </c>
      <c r="B10" s="1">
        <v>16.45</v>
      </c>
      <c r="C10" s="1">
        <v>16.97</v>
      </c>
      <c r="D10" s="1">
        <v>16.98</v>
      </c>
      <c r="E10" s="1">
        <v>17.989999999999998</v>
      </c>
      <c r="F10" s="1">
        <v>15.05</v>
      </c>
      <c r="G10" s="1" t="s">
        <v>127</v>
      </c>
      <c r="I10" s="1" t="s">
        <v>122</v>
      </c>
      <c r="J10" s="1">
        <v>42503</v>
      </c>
    </row>
    <row r="11" spans="1:10" x14ac:dyDescent="0.35">
      <c r="A11" s="1" t="s">
        <v>123</v>
      </c>
      <c r="B11" s="1">
        <v>24623</v>
      </c>
      <c r="C11" s="1">
        <v>24444</v>
      </c>
      <c r="D11" s="1">
        <v>25043</v>
      </c>
      <c r="E11" s="1">
        <v>26033</v>
      </c>
      <c r="F11" s="1">
        <v>25608</v>
      </c>
      <c r="G11" s="1" t="s">
        <v>127</v>
      </c>
      <c r="I11" s="1" t="s">
        <v>124</v>
      </c>
      <c r="J11" s="1">
        <v>206804</v>
      </c>
    </row>
    <row r="13" spans="1:10" x14ac:dyDescent="0.35">
      <c r="A13" s="1" t="s">
        <v>144</v>
      </c>
      <c r="B13" s="1">
        <v>13.24</v>
      </c>
      <c r="C13" s="1">
        <v>16.45</v>
      </c>
      <c r="D13" s="1">
        <v>14.42</v>
      </c>
      <c r="E13" s="1">
        <v>12.91</v>
      </c>
      <c r="F13" s="1" t="s">
        <v>127</v>
      </c>
      <c r="G13" s="1" t="s">
        <v>127</v>
      </c>
      <c r="I13" s="1" t="s">
        <v>122</v>
      </c>
      <c r="J13" s="1">
        <v>43956</v>
      </c>
    </row>
    <row r="14" spans="1:10" x14ac:dyDescent="0.35">
      <c r="A14" s="1" t="s">
        <v>123</v>
      </c>
      <c r="B14" s="1">
        <v>29716</v>
      </c>
      <c r="C14" s="1">
        <v>29910</v>
      </c>
      <c r="D14" s="1">
        <v>31046</v>
      </c>
      <c r="E14" s="1">
        <v>30487</v>
      </c>
      <c r="F14" s="1" t="s">
        <v>127</v>
      </c>
      <c r="G14" s="1" t="s">
        <v>127</v>
      </c>
      <c r="I14" s="1" t="s">
        <v>124</v>
      </c>
      <c r="J14" s="1">
        <v>231700</v>
      </c>
    </row>
    <row r="16" spans="1:10" x14ac:dyDescent="0.35">
      <c r="A16" s="1" t="s">
        <v>145</v>
      </c>
      <c r="B16" s="1">
        <v>19.739999999999998</v>
      </c>
      <c r="C16" s="1">
        <v>15.89</v>
      </c>
      <c r="D16" s="1">
        <v>17.760000000000002</v>
      </c>
      <c r="E16" s="1" t="s">
        <v>127</v>
      </c>
      <c r="F16" s="1" t="s">
        <v>127</v>
      </c>
      <c r="G16" s="1" t="s">
        <v>127</v>
      </c>
      <c r="I16" s="1" t="s">
        <v>122</v>
      </c>
      <c r="J16" s="1">
        <v>50781</v>
      </c>
    </row>
    <row r="17" spans="1:10" x14ac:dyDescent="0.35">
      <c r="A17" s="1" t="s">
        <v>123</v>
      </c>
      <c r="B17" s="1">
        <v>35559</v>
      </c>
      <c r="C17" s="1">
        <v>36639</v>
      </c>
      <c r="D17" s="1">
        <v>35735</v>
      </c>
      <c r="E17" s="1" t="s">
        <v>127</v>
      </c>
      <c r="F17" s="1" t="s">
        <v>127</v>
      </c>
      <c r="G17" s="1" t="s">
        <v>127</v>
      </c>
      <c r="I17" s="1" t="s">
        <v>124</v>
      </c>
      <c r="J17" s="1">
        <v>271825</v>
      </c>
    </row>
    <row r="19" spans="1:10" x14ac:dyDescent="0.35">
      <c r="A19" s="1" t="s">
        <v>146</v>
      </c>
      <c r="B19" s="1">
        <v>16.13</v>
      </c>
      <c r="C19" s="1">
        <v>12.59</v>
      </c>
      <c r="D19" s="1" t="s">
        <v>127</v>
      </c>
      <c r="E19" s="1" t="s">
        <v>127</v>
      </c>
      <c r="F19" s="1" t="s">
        <v>127</v>
      </c>
      <c r="G19" s="1" t="s">
        <v>127</v>
      </c>
      <c r="I19" s="1" t="s">
        <v>122</v>
      </c>
      <c r="J19" s="1">
        <v>57804</v>
      </c>
    </row>
    <row r="20" spans="1:10" x14ac:dyDescent="0.35">
      <c r="A20" s="1" t="s">
        <v>123</v>
      </c>
      <c r="B20" s="1">
        <v>50501</v>
      </c>
      <c r="C20" s="1">
        <v>48604</v>
      </c>
      <c r="D20" s="1" t="s">
        <v>127</v>
      </c>
      <c r="E20" s="1" t="s">
        <v>127</v>
      </c>
      <c r="F20" s="1" t="s">
        <v>127</v>
      </c>
      <c r="G20" s="1" t="s">
        <v>127</v>
      </c>
      <c r="I20" s="1" t="s">
        <v>124</v>
      </c>
      <c r="J20" s="1">
        <v>342865</v>
      </c>
    </row>
    <row r="22" spans="1:10" x14ac:dyDescent="0.35">
      <c r="A22" s="1" t="s">
        <v>147</v>
      </c>
      <c r="B22" s="1">
        <v>13.74</v>
      </c>
      <c r="C22" s="1" t="s">
        <v>127</v>
      </c>
      <c r="D22" s="1" t="s">
        <v>127</v>
      </c>
      <c r="E22" s="1" t="s">
        <v>127</v>
      </c>
      <c r="F22" s="1" t="s">
        <v>127</v>
      </c>
      <c r="G22" s="1" t="s">
        <v>127</v>
      </c>
      <c r="I22" s="1" t="s">
        <v>122</v>
      </c>
      <c r="J22" s="1">
        <v>65186</v>
      </c>
    </row>
    <row r="23" spans="1:10" x14ac:dyDescent="0.35">
      <c r="A23" s="1" t="s">
        <v>123</v>
      </c>
      <c r="B23" s="1">
        <v>57934</v>
      </c>
      <c r="C23" s="1" t="s">
        <v>127</v>
      </c>
      <c r="D23" s="1" t="s">
        <v>127</v>
      </c>
      <c r="E23" s="1" t="s">
        <v>127</v>
      </c>
      <c r="F23" s="1" t="s">
        <v>127</v>
      </c>
      <c r="G23" s="1" t="s">
        <v>127</v>
      </c>
      <c r="I23" s="1" t="s">
        <v>124</v>
      </c>
      <c r="J23" s="1">
        <v>379744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O13" sqref="O13"/>
    </sheetView>
  </sheetViews>
  <sheetFormatPr defaultRowHeight="14.5" x14ac:dyDescent="0.35"/>
  <cols>
    <col min="1" max="1" width="20.453125" bestFit="1" customWidth="1"/>
  </cols>
  <sheetData>
    <row r="1" spans="1:13" s="4" customFormat="1" x14ac:dyDescent="0.35">
      <c r="A1" s="4" t="s">
        <v>148</v>
      </c>
    </row>
    <row r="2" spans="1:13" x14ac:dyDescent="0.35">
      <c r="A2" s="60"/>
      <c r="B2" s="88" t="s">
        <v>636</v>
      </c>
      <c r="C2" s="88"/>
      <c r="D2" s="88"/>
      <c r="E2" s="88"/>
      <c r="F2" s="59"/>
      <c r="G2" s="88" t="s">
        <v>635</v>
      </c>
      <c r="H2" s="88"/>
      <c r="I2" s="88"/>
      <c r="J2" s="58"/>
      <c r="K2" s="88" t="s">
        <v>634</v>
      </c>
      <c r="L2" s="88"/>
      <c r="M2" s="88"/>
    </row>
    <row r="3" spans="1:13" x14ac:dyDescent="0.35">
      <c r="A3" s="57"/>
      <c r="B3" s="56" t="str">
        <f>"(0)"</f>
        <v>(0)</v>
      </c>
      <c r="C3" s="56" t="str">
        <f>"(1)"</f>
        <v>(1)</v>
      </c>
      <c r="D3" s="56" t="str">
        <f>"(2)"</f>
        <v>(2)</v>
      </c>
      <c r="E3" s="56" t="str">
        <f>"(9)"</f>
        <v>(9)</v>
      </c>
      <c r="F3" s="56"/>
      <c r="G3" s="56" t="str">
        <f>"(1)"</f>
        <v>(1)</v>
      </c>
      <c r="H3" s="56" t="str">
        <f>"(2)"</f>
        <v>(2)</v>
      </c>
      <c r="I3" s="56" t="str">
        <f>"(9)"</f>
        <v>(9)</v>
      </c>
      <c r="J3" s="56"/>
      <c r="K3" s="56" t="str">
        <f>"(1)"</f>
        <v>(1)</v>
      </c>
      <c r="L3" s="56" t="str">
        <f>"(2)"</f>
        <v>(2)</v>
      </c>
      <c r="M3" s="56" t="str">
        <f>"(9)"</f>
        <v>(9)</v>
      </c>
    </row>
    <row r="4" spans="1:13" ht="36.5" x14ac:dyDescent="0.35">
      <c r="A4" s="51"/>
      <c r="B4" s="55" t="s">
        <v>633</v>
      </c>
      <c r="C4" s="55" t="s">
        <v>579</v>
      </c>
      <c r="D4" s="55" t="s">
        <v>580</v>
      </c>
      <c r="E4" s="55" t="s">
        <v>587</v>
      </c>
      <c r="F4" s="54"/>
      <c r="G4" s="55" t="s">
        <v>579</v>
      </c>
      <c r="H4" s="55" t="s">
        <v>580</v>
      </c>
      <c r="I4" s="55" t="s">
        <v>587</v>
      </c>
      <c r="J4" s="54"/>
      <c r="K4" s="55" t="s">
        <v>579</v>
      </c>
      <c r="L4" s="55" t="s">
        <v>580</v>
      </c>
      <c r="M4" s="55" t="s">
        <v>587</v>
      </c>
    </row>
    <row r="5" spans="1:13" x14ac:dyDescent="0.35">
      <c r="A5" s="53" t="s">
        <v>632</v>
      </c>
      <c r="B5" s="52">
        <v>-2.02</v>
      </c>
      <c r="C5" s="52">
        <v>28.96</v>
      </c>
      <c r="D5" s="52" t="str">
        <f>"18.30"</f>
        <v>18.30</v>
      </c>
      <c r="E5" s="52">
        <v>18.940000000000001</v>
      </c>
      <c r="F5" s="54"/>
      <c r="G5" s="52">
        <v>22.56</v>
      </c>
      <c r="H5" s="52">
        <v>12.23</v>
      </c>
      <c r="I5" s="52">
        <v>12.07</v>
      </c>
      <c r="J5" s="54"/>
      <c r="K5" s="52">
        <v>15.32</v>
      </c>
      <c r="L5" s="52">
        <v>6.53</v>
      </c>
      <c r="M5" s="52">
        <v>13.74</v>
      </c>
    </row>
    <row r="6" spans="1:13" x14ac:dyDescent="0.35">
      <c r="A6" s="51" t="s">
        <v>590</v>
      </c>
      <c r="B6" s="54">
        <v>79056</v>
      </c>
      <c r="C6" s="54">
        <v>44719</v>
      </c>
      <c r="D6" s="54">
        <v>44719</v>
      </c>
      <c r="E6" s="54">
        <v>44719</v>
      </c>
      <c r="F6" s="54"/>
      <c r="G6" s="54">
        <v>6692</v>
      </c>
      <c r="H6" s="54">
        <v>6692</v>
      </c>
      <c r="I6" s="54">
        <v>6692</v>
      </c>
      <c r="J6" s="54"/>
      <c r="K6" s="54">
        <v>491</v>
      </c>
      <c r="L6" s="54">
        <v>491</v>
      </c>
      <c r="M6" s="54">
        <v>491</v>
      </c>
    </row>
    <row r="7" spans="1:13" x14ac:dyDescent="0.35">
      <c r="A7" s="49" t="s">
        <v>591</v>
      </c>
      <c r="B7" s="48">
        <v>0.61299999999999999</v>
      </c>
      <c r="C7" s="48">
        <v>7.0000000000000001E-3</v>
      </c>
      <c r="D7" s="48">
        <v>0.152</v>
      </c>
      <c r="E7" s="48">
        <v>5.1999999999999998E-2</v>
      </c>
      <c r="F7" s="54"/>
      <c r="G7" s="48">
        <v>8.9999999999999993E-3</v>
      </c>
      <c r="H7" s="48" t="str">
        <f>"0.130"</f>
        <v>0.130</v>
      </c>
      <c r="I7" s="48">
        <v>8.5000000000000006E-2</v>
      </c>
      <c r="J7" s="54"/>
      <c r="K7" s="48">
        <v>7.0000000000000001E-3</v>
      </c>
      <c r="L7" s="48">
        <v>0.252</v>
      </c>
      <c r="M7" s="48">
        <v>0.251</v>
      </c>
    </row>
    <row r="8" spans="1:13" x14ac:dyDescent="0.3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x14ac:dyDescent="0.35">
      <c r="A9" s="51" t="s">
        <v>631</v>
      </c>
      <c r="B9" s="52">
        <v>-0.81</v>
      </c>
      <c r="C9" s="52">
        <v>30.41</v>
      </c>
      <c r="D9" s="52">
        <v>21.22</v>
      </c>
      <c r="E9" s="52">
        <v>19.12</v>
      </c>
      <c r="F9" s="52"/>
      <c r="G9" s="52">
        <v>27.57</v>
      </c>
      <c r="H9" s="52">
        <v>17.78</v>
      </c>
      <c r="I9" s="52">
        <v>15.69</v>
      </c>
      <c r="J9" s="52"/>
      <c r="K9" s="52">
        <v>14.22</v>
      </c>
      <c r="L9" s="52">
        <v>4.1500000000000004</v>
      </c>
      <c r="M9" s="52">
        <v>15.25</v>
      </c>
    </row>
    <row r="10" spans="1:13" x14ac:dyDescent="0.35">
      <c r="A10" s="51" t="s">
        <v>590</v>
      </c>
      <c r="B10" s="54">
        <v>102084</v>
      </c>
      <c r="C10" s="54">
        <v>60039</v>
      </c>
      <c r="D10" s="54">
        <v>60039</v>
      </c>
      <c r="E10" s="54">
        <v>60039</v>
      </c>
      <c r="F10" s="54"/>
      <c r="G10" s="54">
        <v>9249</v>
      </c>
      <c r="H10" s="54">
        <v>9249</v>
      </c>
      <c r="I10" s="54">
        <v>9249</v>
      </c>
      <c r="J10" s="54"/>
      <c r="K10" s="54">
        <v>766</v>
      </c>
      <c r="L10" s="54">
        <v>766</v>
      </c>
      <c r="M10" s="54">
        <v>766</v>
      </c>
    </row>
    <row r="11" spans="1:13" x14ac:dyDescent="0.35">
      <c r="A11" s="49" t="s">
        <v>591</v>
      </c>
      <c r="B11" s="48">
        <v>6.0000000000000001E-3</v>
      </c>
      <c r="C11" s="48">
        <v>2.1999999999999999E-2</v>
      </c>
      <c r="D11" s="48">
        <v>0.14899999999999999</v>
      </c>
      <c r="E11" s="48">
        <v>4.4999999999999998E-2</v>
      </c>
      <c r="F11" s="54"/>
      <c r="G11" s="48">
        <v>2.9000000000000001E-2</v>
      </c>
      <c r="H11" s="48">
        <v>0.13200000000000001</v>
      </c>
      <c r="I11" s="48">
        <v>7.0999999999999994E-2</v>
      </c>
      <c r="J11" s="54"/>
      <c r="K11" s="48">
        <v>1.0999999999999999E-2</v>
      </c>
      <c r="L11" s="48">
        <v>0.152</v>
      </c>
      <c r="M11" s="48">
        <v>0.109</v>
      </c>
    </row>
    <row r="12" spans="1:13" x14ac:dyDescent="0.3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x14ac:dyDescent="0.35">
      <c r="A13" s="51" t="s">
        <v>630</v>
      </c>
      <c r="B13" s="52">
        <v>0.21</v>
      </c>
      <c r="C13" s="52">
        <v>21.68</v>
      </c>
      <c r="D13" s="52">
        <v>13.77</v>
      </c>
      <c r="E13" s="52">
        <v>9.59</v>
      </c>
      <c r="F13" s="52"/>
      <c r="G13" s="52">
        <v>18.87</v>
      </c>
      <c r="H13" s="52" t="str">
        <f>"11.80"</f>
        <v>11.80</v>
      </c>
      <c r="I13" s="52">
        <v>7.56</v>
      </c>
      <c r="J13" s="52"/>
      <c r="K13" s="52">
        <v>0.43</v>
      </c>
      <c r="L13" s="52">
        <v>-3.36</v>
      </c>
      <c r="M13" s="52">
        <v>10.86</v>
      </c>
    </row>
    <row r="14" spans="1:13" x14ac:dyDescent="0.35">
      <c r="A14" s="51" t="s">
        <v>590</v>
      </c>
      <c r="B14" s="54">
        <v>87602</v>
      </c>
      <c r="C14" s="54">
        <v>50168</v>
      </c>
      <c r="D14" s="54">
        <v>50168</v>
      </c>
      <c r="E14" s="54">
        <v>50168</v>
      </c>
      <c r="F14" s="54"/>
      <c r="G14" s="54">
        <v>7245</v>
      </c>
      <c r="H14" s="54">
        <v>7245</v>
      </c>
      <c r="I14" s="54">
        <v>7245</v>
      </c>
      <c r="J14" s="54"/>
      <c r="K14" s="54">
        <v>3226</v>
      </c>
      <c r="L14" s="54">
        <v>3226</v>
      </c>
      <c r="M14" s="54">
        <v>543</v>
      </c>
    </row>
    <row r="15" spans="1:13" x14ac:dyDescent="0.35">
      <c r="A15" s="49" t="s">
        <v>591</v>
      </c>
      <c r="B15" s="48">
        <v>0.59599999999999997</v>
      </c>
      <c r="C15" s="48">
        <v>5.0000000000000001E-3</v>
      </c>
      <c r="D15" s="48">
        <v>0.13800000000000001</v>
      </c>
      <c r="E15" s="48">
        <v>4.4999999999999998E-2</v>
      </c>
      <c r="F15" s="54"/>
      <c r="G15" s="48">
        <v>6.0000000000000001E-3</v>
      </c>
      <c r="H15" s="48">
        <v>0.125</v>
      </c>
      <c r="I15" s="48">
        <v>8.1000000000000003E-2</v>
      </c>
      <c r="J15" s="54"/>
      <c r="K15" s="48">
        <v>1E-3</v>
      </c>
      <c r="L15" s="48">
        <v>0.19400000000000001</v>
      </c>
      <c r="M15" s="48">
        <v>9.5000000000000001E-2</v>
      </c>
    </row>
    <row r="16" spans="1:13" x14ac:dyDescent="0.3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x14ac:dyDescent="0.35">
      <c r="A17" s="51" t="s">
        <v>629</v>
      </c>
      <c r="B17" s="52">
        <v>-0.33</v>
      </c>
      <c r="C17" s="52">
        <v>27.97</v>
      </c>
      <c r="D17" s="52">
        <v>19.52</v>
      </c>
      <c r="E17" s="52">
        <v>16.260000000000002</v>
      </c>
      <c r="F17" s="52"/>
      <c r="G17" s="52">
        <v>25.62</v>
      </c>
      <c r="H17" s="52">
        <v>16.66</v>
      </c>
      <c r="I17" s="52">
        <v>13.22</v>
      </c>
      <c r="J17" s="52"/>
      <c r="K17" s="52">
        <v>11.14</v>
      </c>
      <c r="L17" s="52">
        <v>1.54</v>
      </c>
      <c r="M17" s="52">
        <v>7.64</v>
      </c>
    </row>
    <row r="18" spans="1:13" x14ac:dyDescent="0.35">
      <c r="A18" s="51" t="s">
        <v>590</v>
      </c>
      <c r="B18" s="50">
        <v>108219</v>
      </c>
      <c r="C18" s="50">
        <v>63561</v>
      </c>
      <c r="D18" s="50">
        <v>63561</v>
      </c>
      <c r="E18" s="50">
        <v>63561</v>
      </c>
      <c r="F18" s="50"/>
      <c r="G18" s="50">
        <v>9901</v>
      </c>
      <c r="H18" s="50">
        <v>9901</v>
      </c>
      <c r="I18" s="50">
        <v>9901</v>
      </c>
      <c r="J18" s="50"/>
      <c r="K18" s="50">
        <v>9872</v>
      </c>
      <c r="L18" s="50">
        <v>9872</v>
      </c>
      <c r="M18" s="50">
        <v>867</v>
      </c>
    </row>
    <row r="19" spans="1:13" x14ac:dyDescent="0.35">
      <c r="A19" s="49" t="s">
        <v>591</v>
      </c>
      <c r="B19" s="48">
        <v>0.57299999999999995</v>
      </c>
      <c r="C19" s="48">
        <v>2.3E-2</v>
      </c>
      <c r="D19" s="48">
        <v>0.14599999999999999</v>
      </c>
      <c r="E19" s="48">
        <v>4.2999999999999997E-2</v>
      </c>
      <c r="F19" s="48"/>
      <c r="G19" s="48">
        <v>2.8000000000000001E-2</v>
      </c>
      <c r="H19" s="48">
        <v>0.13200000000000001</v>
      </c>
      <c r="I19" s="48">
        <v>6.9000000000000006E-2</v>
      </c>
      <c r="J19" s="48"/>
      <c r="K19" s="48">
        <v>6.0000000000000001E-3</v>
      </c>
      <c r="L19" s="48">
        <v>0.14899999999999999</v>
      </c>
      <c r="M19" s="48">
        <v>0.108</v>
      </c>
    </row>
  </sheetData>
  <mergeCells count="3">
    <mergeCell ref="B2:E2"/>
    <mergeCell ref="G2:I2"/>
    <mergeCell ref="K2:M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C6" sqref="C6"/>
    </sheetView>
  </sheetViews>
  <sheetFormatPr defaultRowHeight="14.5" x14ac:dyDescent="0.35"/>
  <cols>
    <col min="1" max="1" width="25.453125" customWidth="1"/>
  </cols>
  <sheetData>
    <row r="1" spans="1:13" s="4" customFormat="1" x14ac:dyDescent="0.35">
      <c r="A1" s="4" t="s">
        <v>149</v>
      </c>
    </row>
    <row r="2" spans="1:13" x14ac:dyDescent="0.35">
      <c r="A2" s="60"/>
      <c r="B2" s="88" t="s">
        <v>636</v>
      </c>
      <c r="C2" s="88"/>
      <c r="D2" s="88"/>
      <c r="E2" s="88"/>
      <c r="F2" s="59"/>
      <c r="G2" s="88" t="s">
        <v>635</v>
      </c>
      <c r="H2" s="88"/>
      <c r="I2" s="88"/>
      <c r="J2" s="58"/>
      <c r="K2" s="88" t="s">
        <v>634</v>
      </c>
      <c r="L2" s="88"/>
      <c r="M2" s="88"/>
    </row>
    <row r="3" spans="1:13" x14ac:dyDescent="0.35">
      <c r="A3" s="57"/>
      <c r="B3" s="56" t="str">
        <f>"(0)"</f>
        <v>(0)</v>
      </c>
      <c r="C3" s="56" t="str">
        <f>"(1)"</f>
        <v>(1)</v>
      </c>
      <c r="D3" s="56" t="str">
        <f>"(2)"</f>
        <v>(2)</v>
      </c>
      <c r="E3" s="56" t="str">
        <f>"(9)"</f>
        <v>(9)</v>
      </c>
      <c r="F3" s="56"/>
      <c r="G3" s="56" t="str">
        <f>"(1)"</f>
        <v>(1)</v>
      </c>
      <c r="H3" s="56" t="str">
        <f>"(2)"</f>
        <v>(2)</v>
      </c>
      <c r="I3" s="56" t="str">
        <f>"(9)"</f>
        <v>(9)</v>
      </c>
      <c r="J3" s="56"/>
      <c r="K3" s="56" t="str">
        <f>"(1)"</f>
        <v>(1)</v>
      </c>
      <c r="L3" s="56" t="str">
        <f>"(2)"</f>
        <v>(2)</v>
      </c>
      <c r="M3" s="56" t="str">
        <f>"(9)"</f>
        <v>(9)</v>
      </c>
    </row>
    <row r="4" spans="1:13" ht="36.5" x14ac:dyDescent="0.35">
      <c r="A4" s="51"/>
      <c r="B4" s="55" t="s">
        <v>633</v>
      </c>
      <c r="C4" s="55" t="s">
        <v>579</v>
      </c>
      <c r="D4" s="55" t="s">
        <v>580</v>
      </c>
      <c r="E4" s="55" t="s">
        <v>587</v>
      </c>
      <c r="F4" s="54"/>
      <c r="G4" s="55" t="s">
        <v>579</v>
      </c>
      <c r="H4" s="55" t="s">
        <v>580</v>
      </c>
      <c r="I4" s="55" t="s">
        <v>587</v>
      </c>
      <c r="J4" s="54"/>
      <c r="K4" s="55" t="s">
        <v>579</v>
      </c>
      <c r="L4" s="55" t="s">
        <v>580</v>
      </c>
      <c r="M4" s="55" t="s">
        <v>587</v>
      </c>
    </row>
    <row r="5" spans="1:13" x14ac:dyDescent="0.35">
      <c r="A5" s="53" t="s">
        <v>637</v>
      </c>
      <c r="B5" s="52">
        <v>-3.48</v>
      </c>
      <c r="C5" s="52">
        <v>18.86</v>
      </c>
      <c r="D5" s="52">
        <v>23.65</v>
      </c>
      <c r="E5" s="52">
        <v>20.149999999999999</v>
      </c>
      <c r="F5" s="52"/>
      <c r="G5" s="52">
        <v>6.01</v>
      </c>
      <c r="H5" s="52">
        <v>9.23</v>
      </c>
      <c r="I5" s="52">
        <v>14.72</v>
      </c>
      <c r="J5" s="52"/>
      <c r="K5" s="52" t="s">
        <v>638</v>
      </c>
      <c r="L5" s="52" t="s">
        <v>638</v>
      </c>
      <c r="M5" s="52" t="s">
        <v>638</v>
      </c>
    </row>
    <row r="6" spans="1:13" x14ac:dyDescent="0.35">
      <c r="A6" s="51" t="s">
        <v>590</v>
      </c>
      <c r="B6" s="54">
        <v>18384</v>
      </c>
      <c r="C6" s="54">
        <v>9630</v>
      </c>
      <c r="D6" s="54">
        <v>9630</v>
      </c>
      <c r="E6" s="54">
        <v>9630</v>
      </c>
      <c r="F6" s="54"/>
      <c r="G6" s="54">
        <v>1548</v>
      </c>
      <c r="H6" s="54">
        <v>1548</v>
      </c>
      <c r="I6" s="54">
        <v>1548</v>
      </c>
      <c r="J6" s="54"/>
      <c r="K6" s="52" t="s">
        <v>638</v>
      </c>
      <c r="L6" s="52" t="s">
        <v>638</v>
      </c>
      <c r="M6" s="52" t="s">
        <v>638</v>
      </c>
    </row>
    <row r="7" spans="1:13" x14ac:dyDescent="0.35">
      <c r="A7" s="49" t="s">
        <v>591</v>
      </c>
      <c r="B7" s="48">
        <v>0.63100000000000001</v>
      </c>
      <c r="C7" s="48">
        <v>4.0000000000000001E-3</v>
      </c>
      <c r="D7" s="48" t="str">
        <f>"0.180"</f>
        <v>0.180</v>
      </c>
      <c r="E7" s="48">
        <v>3.5999999999999997E-2</v>
      </c>
      <c r="F7" s="54"/>
      <c r="G7" s="48">
        <v>1E-3</v>
      </c>
      <c r="H7" s="48">
        <v>0.182</v>
      </c>
      <c r="I7" s="48">
        <v>7.1999999999999995E-2</v>
      </c>
      <c r="J7" s="54"/>
      <c r="K7" s="61" t="s">
        <v>638</v>
      </c>
      <c r="L7" s="61" t="s">
        <v>638</v>
      </c>
      <c r="M7" s="61" t="s">
        <v>638</v>
      </c>
    </row>
    <row r="8" spans="1:13" x14ac:dyDescent="0.3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x14ac:dyDescent="0.35">
      <c r="A9" s="51" t="s">
        <v>639</v>
      </c>
      <c r="B9" s="52">
        <v>-1.1200000000000001</v>
      </c>
      <c r="C9" s="52">
        <v>10.79</v>
      </c>
      <c r="D9" s="52">
        <v>14.23</v>
      </c>
      <c r="E9" s="52">
        <v>12.32</v>
      </c>
      <c r="F9" s="52"/>
      <c r="G9" s="52" t="str">
        <f>"6.30"</f>
        <v>6.30</v>
      </c>
      <c r="H9" s="52">
        <v>8.44</v>
      </c>
      <c r="I9" s="52">
        <v>9.41</v>
      </c>
      <c r="J9" s="52"/>
      <c r="K9" s="52">
        <v>0.47</v>
      </c>
      <c r="L9" s="52">
        <v>12.02</v>
      </c>
      <c r="M9" s="52">
        <v>7.13</v>
      </c>
    </row>
    <row r="10" spans="1:13" x14ac:dyDescent="0.35">
      <c r="A10" s="51" t="s">
        <v>590</v>
      </c>
      <c r="B10" s="54">
        <v>30754</v>
      </c>
      <c r="C10" s="54">
        <v>17693</v>
      </c>
      <c r="D10" s="54">
        <v>17693</v>
      </c>
      <c r="E10" s="54">
        <v>17693</v>
      </c>
      <c r="F10" s="54"/>
      <c r="G10" s="54">
        <v>3073</v>
      </c>
      <c r="H10" s="54">
        <v>3073</v>
      </c>
      <c r="I10" s="54">
        <v>3073</v>
      </c>
      <c r="J10" s="54"/>
      <c r="K10" s="54">
        <v>435</v>
      </c>
      <c r="L10" s="54">
        <v>435</v>
      </c>
      <c r="M10" s="54">
        <v>435</v>
      </c>
    </row>
    <row r="11" spans="1:13" x14ac:dyDescent="0.35">
      <c r="A11" s="49" t="s">
        <v>591</v>
      </c>
      <c r="B11" s="48">
        <v>0.60699999999999998</v>
      </c>
      <c r="C11" s="48">
        <v>3.0000000000000001E-3</v>
      </c>
      <c r="D11" s="48">
        <v>0.18099999999999999</v>
      </c>
      <c r="E11" s="48">
        <v>3.2000000000000001E-2</v>
      </c>
      <c r="F11" s="54"/>
      <c r="G11" s="48">
        <v>2E-3</v>
      </c>
      <c r="H11" s="48">
        <v>0.159</v>
      </c>
      <c r="I11" s="48">
        <v>3.7999999999999999E-2</v>
      </c>
      <c r="J11" s="54"/>
      <c r="K11" s="48">
        <v>1E-3</v>
      </c>
      <c r="L11" s="48">
        <v>0.20599999999999999</v>
      </c>
      <c r="M11" s="48">
        <v>0.125</v>
      </c>
    </row>
    <row r="12" spans="1:13" x14ac:dyDescent="0.3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x14ac:dyDescent="0.35">
      <c r="A13" s="51" t="s">
        <v>640</v>
      </c>
      <c r="B13" s="52" t="str">
        <f>"3.10"</f>
        <v>3.10</v>
      </c>
      <c r="C13" s="52">
        <v>-4.49</v>
      </c>
      <c r="D13" s="52">
        <v>3.82</v>
      </c>
      <c r="E13" s="52">
        <v>0.91</v>
      </c>
      <c r="F13" s="52"/>
      <c r="G13" s="52" t="str">
        <f>"-3.70"</f>
        <v>-3.70</v>
      </c>
      <c r="H13" s="52">
        <v>1.58</v>
      </c>
      <c r="I13" s="52" t="str">
        <f>"3.30"</f>
        <v>3.30</v>
      </c>
      <c r="J13" s="52"/>
      <c r="K13" s="52" t="s">
        <v>638</v>
      </c>
      <c r="L13" s="52" t="s">
        <v>638</v>
      </c>
      <c r="M13" s="52" t="s">
        <v>638</v>
      </c>
    </row>
    <row r="14" spans="1:13" x14ac:dyDescent="0.35">
      <c r="A14" s="51" t="s">
        <v>590</v>
      </c>
      <c r="B14" s="54">
        <v>23548</v>
      </c>
      <c r="C14" s="54">
        <v>12761</v>
      </c>
      <c r="D14" s="54">
        <v>12761</v>
      </c>
      <c r="E14" s="54">
        <v>12761</v>
      </c>
      <c r="F14" s="54"/>
      <c r="G14" s="54">
        <v>2120</v>
      </c>
      <c r="H14" s="54">
        <v>2120</v>
      </c>
      <c r="I14" s="54">
        <v>2120</v>
      </c>
      <c r="J14" s="54"/>
      <c r="K14" s="52" t="s">
        <v>638</v>
      </c>
      <c r="L14" s="52" t="s">
        <v>638</v>
      </c>
      <c r="M14" s="52" t="s">
        <v>638</v>
      </c>
    </row>
    <row r="15" spans="1:13" x14ac:dyDescent="0.35">
      <c r="A15" s="49" t="s">
        <v>591</v>
      </c>
      <c r="B15" s="48">
        <v>0.622</v>
      </c>
      <c r="C15" s="48">
        <v>1E-3</v>
      </c>
      <c r="D15" s="48">
        <v>0.183</v>
      </c>
      <c r="E15" s="48">
        <v>2.8000000000000001E-2</v>
      </c>
      <c r="F15" s="54"/>
      <c r="G15" s="48">
        <v>1E-3</v>
      </c>
      <c r="H15" s="48">
        <v>0.17799999999999999</v>
      </c>
      <c r="I15" s="48">
        <v>4.9000000000000002E-2</v>
      </c>
      <c r="J15" s="54"/>
      <c r="K15" s="61" t="s">
        <v>638</v>
      </c>
      <c r="L15" s="61" t="s">
        <v>638</v>
      </c>
      <c r="M15" s="61" t="s">
        <v>638</v>
      </c>
    </row>
    <row r="16" spans="1:13" x14ac:dyDescent="0.3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x14ac:dyDescent="0.35">
      <c r="A17" s="51" t="s">
        <v>641</v>
      </c>
      <c r="B17" s="52">
        <v>-0.25</v>
      </c>
      <c r="C17" s="52">
        <v>8.19</v>
      </c>
      <c r="D17" s="52">
        <v>11.03</v>
      </c>
      <c r="E17" s="52">
        <v>10.11</v>
      </c>
      <c r="F17" s="52"/>
      <c r="G17" s="52">
        <v>5.88</v>
      </c>
      <c r="H17" s="52">
        <v>7.01</v>
      </c>
      <c r="I17" s="52">
        <v>8.1300000000000008</v>
      </c>
      <c r="J17" s="52"/>
      <c r="K17" s="52">
        <v>5.19</v>
      </c>
      <c r="L17" s="52">
        <v>14.88</v>
      </c>
      <c r="M17" s="52">
        <v>14.35</v>
      </c>
    </row>
    <row r="18" spans="1:13" x14ac:dyDescent="0.35">
      <c r="A18" s="51" t="s">
        <v>590</v>
      </c>
      <c r="B18" s="50">
        <v>33835</v>
      </c>
      <c r="C18" s="50">
        <v>19691</v>
      </c>
      <c r="D18" s="50">
        <v>19691</v>
      </c>
      <c r="E18" s="50">
        <v>19691</v>
      </c>
      <c r="F18" s="50"/>
      <c r="G18" s="50">
        <v>3472</v>
      </c>
      <c r="H18" s="50">
        <v>3472</v>
      </c>
      <c r="I18" s="50">
        <v>3472</v>
      </c>
      <c r="J18" s="50"/>
      <c r="K18" s="50">
        <v>497</v>
      </c>
      <c r="L18" s="50">
        <v>497</v>
      </c>
      <c r="M18" s="50">
        <v>497</v>
      </c>
    </row>
    <row r="19" spans="1:13" x14ac:dyDescent="0.35">
      <c r="A19" s="49" t="s">
        <v>591</v>
      </c>
      <c r="B19" s="48">
        <v>0.59299999999999997</v>
      </c>
      <c r="C19" s="48">
        <v>2E-3</v>
      </c>
      <c r="D19" s="48">
        <v>0.17299999999999999</v>
      </c>
      <c r="E19" s="48">
        <v>2.5999999999999999E-2</v>
      </c>
      <c r="F19" s="48"/>
      <c r="G19" s="48">
        <v>2E-3</v>
      </c>
      <c r="H19" s="48">
        <v>0.157</v>
      </c>
      <c r="I19" s="48">
        <v>4.3999999999999997E-2</v>
      </c>
      <c r="J19" s="48"/>
      <c r="K19" s="48">
        <v>1E-3</v>
      </c>
      <c r="L19" s="48">
        <v>0.191</v>
      </c>
      <c r="M19" s="48">
        <v>0.108</v>
      </c>
    </row>
  </sheetData>
  <mergeCells count="3">
    <mergeCell ref="B2:E2"/>
    <mergeCell ref="G2:I2"/>
    <mergeCell ref="K2:M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XFD1"/>
    </sheetView>
  </sheetViews>
  <sheetFormatPr defaultRowHeight="14.5" x14ac:dyDescent="0.35"/>
  <cols>
    <col min="1" max="1" width="23.36328125" customWidth="1"/>
  </cols>
  <sheetData>
    <row r="1" spans="1:13" s="4" customFormat="1" x14ac:dyDescent="0.35">
      <c r="A1" s="4" t="s">
        <v>150</v>
      </c>
    </row>
    <row r="2" spans="1:13" x14ac:dyDescent="0.35">
      <c r="A2" s="60"/>
      <c r="B2" s="88" t="s">
        <v>636</v>
      </c>
      <c r="C2" s="88"/>
      <c r="D2" s="88"/>
      <c r="E2" s="88"/>
      <c r="F2" s="59"/>
      <c r="G2" s="88" t="s">
        <v>635</v>
      </c>
      <c r="H2" s="88"/>
      <c r="I2" s="88"/>
      <c r="J2" s="58"/>
      <c r="K2" s="88" t="s">
        <v>634</v>
      </c>
      <c r="L2" s="88"/>
      <c r="M2" s="88"/>
    </row>
    <row r="3" spans="1:13" x14ac:dyDescent="0.35">
      <c r="A3" s="57"/>
      <c r="B3" s="56" t="str">
        <f>"(0)"</f>
        <v>(0)</v>
      </c>
      <c r="C3" s="56" t="str">
        <f>"(1)"</f>
        <v>(1)</v>
      </c>
      <c r="D3" s="56" t="str">
        <f>"(2)"</f>
        <v>(2)</v>
      </c>
      <c r="E3" s="56" t="str">
        <f>"(9)"</f>
        <v>(9)</v>
      </c>
      <c r="F3" s="56"/>
      <c r="G3" s="56" t="str">
        <f>"(1)"</f>
        <v>(1)</v>
      </c>
      <c r="H3" s="56" t="str">
        <f>"(2)"</f>
        <v>(2)</v>
      </c>
      <c r="I3" s="56" t="str">
        <f>"(9)"</f>
        <v>(9)</v>
      </c>
      <c r="J3" s="56"/>
      <c r="K3" s="56" t="str">
        <f>"(1)"</f>
        <v>(1)</v>
      </c>
      <c r="L3" s="56" t="str">
        <f>"(2)"</f>
        <v>(2)</v>
      </c>
      <c r="M3" s="56" t="str">
        <f>"(9)"</f>
        <v>(9)</v>
      </c>
    </row>
    <row r="4" spans="1:13" ht="36.5" x14ac:dyDescent="0.35">
      <c r="A4" s="51"/>
      <c r="B4" s="55" t="s">
        <v>633</v>
      </c>
      <c r="C4" s="55" t="s">
        <v>579</v>
      </c>
      <c r="D4" s="55" t="s">
        <v>580</v>
      </c>
      <c r="E4" s="55" t="s">
        <v>587</v>
      </c>
      <c r="F4" s="54"/>
      <c r="G4" s="55" t="s">
        <v>579</v>
      </c>
      <c r="H4" s="55" t="s">
        <v>580</v>
      </c>
      <c r="I4" s="55" t="s">
        <v>587</v>
      </c>
      <c r="J4" s="54"/>
      <c r="K4" s="55" t="s">
        <v>579</v>
      </c>
      <c r="L4" s="55" t="s">
        <v>580</v>
      </c>
      <c r="M4" s="55" t="s">
        <v>587</v>
      </c>
    </row>
    <row r="5" spans="1:13" x14ac:dyDescent="0.35">
      <c r="A5" s="53" t="s">
        <v>632</v>
      </c>
      <c r="B5" s="52">
        <v>-0.01</v>
      </c>
      <c r="C5" s="52">
        <v>29.79</v>
      </c>
      <c r="D5" s="52" t="str">
        <f>"17.30"</f>
        <v>17.30</v>
      </c>
      <c r="E5" s="52">
        <v>16.34</v>
      </c>
      <c r="F5" s="54"/>
      <c r="G5" s="52">
        <v>25.35</v>
      </c>
      <c r="H5" s="52">
        <v>15.48</v>
      </c>
      <c r="I5" s="52">
        <v>14.78</v>
      </c>
      <c r="J5" s="54"/>
      <c r="K5" s="52">
        <v>21.23</v>
      </c>
      <c r="L5" s="52">
        <v>15.46</v>
      </c>
      <c r="M5" s="52">
        <v>14.25</v>
      </c>
    </row>
    <row r="6" spans="1:13" x14ac:dyDescent="0.35">
      <c r="A6" s="51" t="s">
        <v>590</v>
      </c>
      <c r="B6" s="54">
        <v>640812</v>
      </c>
      <c r="C6" s="54">
        <v>227284</v>
      </c>
      <c r="D6" s="54">
        <v>227284</v>
      </c>
      <c r="E6" s="54">
        <v>227284</v>
      </c>
      <c r="F6" s="54"/>
      <c r="G6" s="54">
        <v>92304</v>
      </c>
      <c r="H6" s="54">
        <v>92304</v>
      </c>
      <c r="I6" s="54">
        <v>92304</v>
      </c>
      <c r="J6" s="54"/>
      <c r="K6" s="54">
        <v>22632</v>
      </c>
      <c r="L6" s="54">
        <v>22632</v>
      </c>
      <c r="M6" s="54">
        <v>22632</v>
      </c>
    </row>
    <row r="7" spans="1:13" x14ac:dyDescent="0.35">
      <c r="A7" s="49" t="s">
        <v>591</v>
      </c>
      <c r="B7" s="48">
        <v>0.56699999999999995</v>
      </c>
      <c r="C7" s="48">
        <v>6.0000000000000001E-3</v>
      </c>
      <c r="D7" s="48">
        <v>0.18099999999999999</v>
      </c>
      <c r="E7" s="48">
        <v>9.4E-2</v>
      </c>
      <c r="F7" s="54"/>
      <c r="G7" s="48">
        <v>5.0000000000000001E-3</v>
      </c>
      <c r="H7" s="48">
        <v>0.127</v>
      </c>
      <c r="I7" s="48" t="str">
        <f>"0.130"</f>
        <v>0.130</v>
      </c>
      <c r="J7" s="54"/>
      <c r="K7" s="48">
        <v>5.0000000000000001E-3</v>
      </c>
      <c r="L7" s="48">
        <v>0.113</v>
      </c>
      <c r="M7" s="48">
        <v>0.16800000000000001</v>
      </c>
    </row>
    <row r="8" spans="1:13" x14ac:dyDescent="0.3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x14ac:dyDescent="0.35">
      <c r="A9" s="51" t="s">
        <v>631</v>
      </c>
      <c r="B9" s="52">
        <v>0.81</v>
      </c>
      <c r="C9" s="52">
        <v>29.16</v>
      </c>
      <c r="D9" s="52">
        <v>17.21</v>
      </c>
      <c r="E9" s="52">
        <v>14.81</v>
      </c>
      <c r="F9" s="52"/>
      <c r="G9" s="52">
        <v>24.97</v>
      </c>
      <c r="H9" s="52">
        <v>15.42</v>
      </c>
      <c r="I9" s="52">
        <v>13.67</v>
      </c>
      <c r="J9" s="52"/>
      <c r="K9" s="52">
        <v>21.19</v>
      </c>
      <c r="L9" s="52">
        <v>14.29</v>
      </c>
      <c r="M9" s="52">
        <v>11.95</v>
      </c>
    </row>
    <row r="10" spans="1:13" x14ac:dyDescent="0.35">
      <c r="A10" s="51" t="s">
        <v>590</v>
      </c>
      <c r="B10" s="54">
        <v>810322</v>
      </c>
      <c r="C10" s="54">
        <v>316944</v>
      </c>
      <c r="D10" s="54">
        <v>316944</v>
      </c>
      <c r="E10" s="54">
        <v>316944</v>
      </c>
      <c r="F10" s="54"/>
      <c r="G10" s="54">
        <v>135497</v>
      </c>
      <c r="H10" s="54">
        <v>135497</v>
      </c>
      <c r="I10" s="54">
        <v>135497</v>
      </c>
      <c r="J10" s="54"/>
      <c r="K10" s="54">
        <v>35036</v>
      </c>
      <c r="L10" s="54">
        <v>35036</v>
      </c>
      <c r="M10" s="54">
        <v>35036</v>
      </c>
    </row>
    <row r="11" spans="1:13" x14ac:dyDescent="0.35">
      <c r="A11" s="49" t="s">
        <v>591</v>
      </c>
      <c r="B11" s="48">
        <v>0.56100000000000005</v>
      </c>
      <c r="C11" s="48">
        <v>1.9E-2</v>
      </c>
      <c r="D11" s="48">
        <v>0.17499999999999999</v>
      </c>
      <c r="E11" s="48">
        <v>7.6999999999999999E-2</v>
      </c>
      <c r="F11" s="54"/>
      <c r="G11" s="48">
        <v>1.6E-2</v>
      </c>
      <c r="H11" s="48">
        <v>0.13200000000000001</v>
      </c>
      <c r="I11" s="48">
        <v>0.109</v>
      </c>
      <c r="J11" s="54"/>
      <c r="K11" s="48">
        <v>1.6E-2</v>
      </c>
      <c r="L11" s="48">
        <v>0.11899999999999999</v>
      </c>
      <c r="M11" s="48">
        <v>0.14699999999999999</v>
      </c>
    </row>
    <row r="12" spans="1:13" x14ac:dyDescent="0.3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x14ac:dyDescent="0.35">
      <c r="A13" s="51" t="s">
        <v>630</v>
      </c>
      <c r="B13" s="52">
        <v>1.1499999999999999</v>
      </c>
      <c r="C13" s="52">
        <v>17.97</v>
      </c>
      <c r="D13" s="52">
        <v>10.65</v>
      </c>
      <c r="E13" s="52">
        <v>8.44</v>
      </c>
      <c r="F13" s="52"/>
      <c r="G13" s="52">
        <v>14.53</v>
      </c>
      <c r="H13" s="52">
        <v>8.81</v>
      </c>
      <c r="I13" s="52">
        <v>7.73</v>
      </c>
      <c r="J13" s="52"/>
      <c r="K13" s="52">
        <v>16.829999999999998</v>
      </c>
      <c r="L13" s="52">
        <v>11.88</v>
      </c>
      <c r="M13" s="52">
        <v>9.09</v>
      </c>
    </row>
    <row r="14" spans="1:13" x14ac:dyDescent="0.35">
      <c r="A14" s="51" t="s">
        <v>590</v>
      </c>
      <c r="B14" s="54">
        <v>777003</v>
      </c>
      <c r="C14" s="54">
        <v>301756</v>
      </c>
      <c r="D14" s="54">
        <v>301756</v>
      </c>
      <c r="E14" s="54">
        <v>301756</v>
      </c>
      <c r="F14" s="54"/>
      <c r="G14" s="54">
        <v>129469</v>
      </c>
      <c r="H14" s="54">
        <v>129469</v>
      </c>
      <c r="I14" s="54">
        <v>129469</v>
      </c>
      <c r="J14" s="54"/>
      <c r="K14" s="54">
        <v>31958</v>
      </c>
      <c r="L14" s="54">
        <v>31958</v>
      </c>
      <c r="M14" s="54">
        <v>31958</v>
      </c>
    </row>
    <row r="15" spans="1:13" x14ac:dyDescent="0.35">
      <c r="A15" s="49" t="s">
        <v>591</v>
      </c>
      <c r="B15" s="48">
        <v>0.55300000000000005</v>
      </c>
      <c r="C15" s="48">
        <v>6.0000000000000001E-3</v>
      </c>
      <c r="D15" s="48">
        <v>0.16400000000000001</v>
      </c>
      <c r="E15" s="48" t="str">
        <f>"0.080"</f>
        <v>0.080</v>
      </c>
      <c r="F15" s="54"/>
      <c r="G15" s="48">
        <v>5.0000000000000001E-3</v>
      </c>
      <c r="H15" s="48">
        <v>0.11899999999999999</v>
      </c>
      <c r="I15" s="48">
        <v>0.115</v>
      </c>
      <c r="J15" s="54"/>
      <c r="K15" s="48">
        <v>7.0000000000000001E-3</v>
      </c>
      <c r="L15" s="48">
        <v>0.111</v>
      </c>
      <c r="M15" s="48">
        <v>0.157</v>
      </c>
    </row>
    <row r="16" spans="1:13" x14ac:dyDescent="0.3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x14ac:dyDescent="0.35">
      <c r="A17" s="51" t="s">
        <v>629</v>
      </c>
      <c r="B17" s="52">
        <v>1.1100000000000001</v>
      </c>
      <c r="C17" s="52">
        <v>24.36</v>
      </c>
      <c r="D17" s="52">
        <v>14.48</v>
      </c>
      <c r="E17" s="52">
        <v>11.81</v>
      </c>
      <c r="F17" s="52"/>
      <c r="G17" s="52">
        <v>20.41</v>
      </c>
      <c r="H17" s="52" t="str">
        <f>"12.50"</f>
        <v>12.50</v>
      </c>
      <c r="I17" s="52">
        <v>10.79</v>
      </c>
      <c r="J17" s="52"/>
      <c r="K17" s="52">
        <v>19.63</v>
      </c>
      <c r="L17" s="52">
        <v>13.42</v>
      </c>
      <c r="M17" s="52">
        <v>10.43</v>
      </c>
    </row>
    <row r="18" spans="1:13" x14ac:dyDescent="0.35">
      <c r="A18" s="51" t="s">
        <v>590</v>
      </c>
      <c r="B18" s="50">
        <v>903959</v>
      </c>
      <c r="C18" s="50">
        <v>354886</v>
      </c>
      <c r="D18" s="50">
        <v>354886</v>
      </c>
      <c r="E18" s="50">
        <v>354886</v>
      </c>
      <c r="F18" s="50"/>
      <c r="G18" s="50">
        <v>154744</v>
      </c>
      <c r="H18" s="50">
        <v>154744</v>
      </c>
      <c r="I18" s="50">
        <v>154744</v>
      </c>
      <c r="J18" s="50"/>
      <c r="K18" s="50">
        <v>39966</v>
      </c>
      <c r="L18" s="50">
        <v>39966</v>
      </c>
      <c r="M18" s="50">
        <v>39966</v>
      </c>
    </row>
    <row r="19" spans="1:13" x14ac:dyDescent="0.35">
      <c r="A19" s="49" t="s">
        <v>591</v>
      </c>
      <c r="B19" s="48">
        <v>0.54600000000000004</v>
      </c>
      <c r="C19" s="48">
        <v>1.7999999999999999E-2</v>
      </c>
      <c r="D19" s="48">
        <v>0.17299999999999999</v>
      </c>
      <c r="E19" s="48">
        <v>7.1999999999999995E-2</v>
      </c>
      <c r="F19" s="48"/>
      <c r="G19" s="48">
        <v>1.4999999999999999E-2</v>
      </c>
      <c r="H19" s="48">
        <v>0.13100000000000001</v>
      </c>
      <c r="I19" s="48">
        <v>0.106</v>
      </c>
      <c r="J19" s="48"/>
      <c r="K19" s="48">
        <v>1.6E-2</v>
      </c>
      <c r="L19" s="48">
        <v>0.11600000000000001</v>
      </c>
      <c r="M19" s="48">
        <v>0.14399999999999999</v>
      </c>
    </row>
  </sheetData>
  <mergeCells count="3">
    <mergeCell ref="B2:E2"/>
    <mergeCell ref="G2:I2"/>
    <mergeCell ref="K2:M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RowHeight="14.5" x14ac:dyDescent="0.35"/>
  <cols>
    <col min="1" max="1" width="23.36328125" customWidth="1"/>
  </cols>
  <sheetData>
    <row r="1" spans="1:13" s="4" customFormat="1" x14ac:dyDescent="0.35">
      <c r="A1" s="4" t="s">
        <v>151</v>
      </c>
    </row>
    <row r="2" spans="1:13" x14ac:dyDescent="0.35">
      <c r="A2" s="60"/>
      <c r="B2" s="88" t="s">
        <v>636</v>
      </c>
      <c r="C2" s="88"/>
      <c r="D2" s="88"/>
      <c r="E2" s="88"/>
      <c r="F2" s="59"/>
      <c r="G2" s="88" t="s">
        <v>635</v>
      </c>
      <c r="H2" s="88"/>
      <c r="I2" s="88"/>
      <c r="J2" s="58"/>
      <c r="K2" s="88" t="s">
        <v>634</v>
      </c>
      <c r="L2" s="88"/>
      <c r="M2" s="88"/>
    </row>
    <row r="3" spans="1:13" x14ac:dyDescent="0.35">
      <c r="A3" s="57"/>
      <c r="B3" s="56" t="str">
        <f>"(0)"</f>
        <v>(0)</v>
      </c>
      <c r="C3" s="56" t="str">
        <f>"(1)"</f>
        <v>(1)</v>
      </c>
      <c r="D3" s="56" t="str">
        <f>"(2)"</f>
        <v>(2)</v>
      </c>
      <c r="E3" s="56" t="str">
        <f>"(9)"</f>
        <v>(9)</v>
      </c>
      <c r="F3" s="56"/>
      <c r="G3" s="56" t="str">
        <f>"(1)"</f>
        <v>(1)</v>
      </c>
      <c r="H3" s="56" t="str">
        <f>"(2)"</f>
        <v>(2)</v>
      </c>
      <c r="I3" s="56" t="str">
        <f>"(9)"</f>
        <v>(9)</v>
      </c>
      <c r="J3" s="56"/>
      <c r="K3" s="56" t="str">
        <f>"(1)"</f>
        <v>(1)</v>
      </c>
      <c r="L3" s="56" t="str">
        <f>"(2)"</f>
        <v>(2)</v>
      </c>
      <c r="M3" s="56" t="str">
        <f>"(9)"</f>
        <v>(9)</v>
      </c>
    </row>
    <row r="4" spans="1:13" ht="28" customHeight="1" x14ac:dyDescent="0.35">
      <c r="A4" s="51"/>
      <c r="B4" s="55" t="s">
        <v>633</v>
      </c>
      <c r="C4" s="55" t="s">
        <v>579</v>
      </c>
      <c r="D4" s="55" t="s">
        <v>580</v>
      </c>
      <c r="E4" s="55" t="s">
        <v>587</v>
      </c>
      <c r="F4" s="54"/>
      <c r="G4" s="55" t="s">
        <v>579</v>
      </c>
      <c r="H4" s="55" t="s">
        <v>580</v>
      </c>
      <c r="I4" s="55" t="s">
        <v>587</v>
      </c>
      <c r="J4" s="54"/>
      <c r="K4" s="55" t="s">
        <v>579</v>
      </c>
      <c r="L4" s="55" t="s">
        <v>580</v>
      </c>
      <c r="M4" s="55" t="s">
        <v>587</v>
      </c>
    </row>
    <row r="5" spans="1:13" x14ac:dyDescent="0.35">
      <c r="A5" s="53" t="s">
        <v>637</v>
      </c>
      <c r="B5" s="52">
        <v>0.97</v>
      </c>
      <c r="C5" s="52">
        <v>15.95</v>
      </c>
      <c r="D5" s="52">
        <v>14.38</v>
      </c>
      <c r="E5" s="52">
        <v>14.97</v>
      </c>
      <c r="F5" s="52"/>
      <c r="G5" s="52" t="str">
        <f>"10.30"</f>
        <v>10.30</v>
      </c>
      <c r="H5" s="52">
        <v>13.57</v>
      </c>
      <c r="I5" s="52">
        <v>15.56</v>
      </c>
      <c r="J5" s="52"/>
      <c r="K5" s="52">
        <v>9.33</v>
      </c>
      <c r="L5" s="52">
        <v>13.17</v>
      </c>
      <c r="M5" s="52" t="str">
        <f>"15.10"</f>
        <v>15.10</v>
      </c>
    </row>
    <row r="6" spans="1:13" x14ac:dyDescent="0.35">
      <c r="A6" s="51" t="s">
        <v>590</v>
      </c>
      <c r="B6" s="54">
        <v>477969</v>
      </c>
      <c r="C6" s="54">
        <v>211502</v>
      </c>
      <c r="D6" s="54">
        <v>211502</v>
      </c>
      <c r="E6" s="54">
        <v>211502</v>
      </c>
      <c r="F6" s="54"/>
      <c r="G6" s="54">
        <v>88393</v>
      </c>
      <c r="H6" s="54">
        <v>88393</v>
      </c>
      <c r="I6" s="54">
        <v>88393</v>
      </c>
      <c r="J6" s="54"/>
      <c r="K6" s="52">
        <v>25144</v>
      </c>
      <c r="L6" s="52">
        <v>25144</v>
      </c>
      <c r="M6" s="52">
        <v>25144</v>
      </c>
    </row>
    <row r="7" spans="1:13" x14ac:dyDescent="0.35">
      <c r="A7" s="49" t="s">
        <v>591</v>
      </c>
      <c r="B7" s="48">
        <v>0.51100000000000001</v>
      </c>
      <c r="C7" s="48">
        <v>2E-3</v>
      </c>
      <c r="D7" s="48">
        <v>0.128</v>
      </c>
      <c r="E7" s="48">
        <v>4.5999999999999999E-2</v>
      </c>
      <c r="F7" s="54"/>
      <c r="G7" s="48">
        <v>1E-3</v>
      </c>
      <c r="H7" s="48">
        <v>9.5000000000000001E-2</v>
      </c>
      <c r="I7" s="48">
        <v>6.4000000000000001E-2</v>
      </c>
      <c r="J7" s="54"/>
      <c r="K7" s="61">
        <v>1E-3</v>
      </c>
      <c r="L7" s="61">
        <v>7.8E-2</v>
      </c>
      <c r="M7" s="61">
        <v>8.4000000000000005E-2</v>
      </c>
    </row>
    <row r="8" spans="1:13" x14ac:dyDescent="0.3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x14ac:dyDescent="0.35">
      <c r="A9" s="51" t="s">
        <v>639</v>
      </c>
      <c r="B9" s="52">
        <v>1.49</v>
      </c>
      <c r="C9" s="52">
        <v>16.420000000000002</v>
      </c>
      <c r="D9" s="52">
        <v>14.78</v>
      </c>
      <c r="E9" s="52" t="str">
        <f>"16.50"</f>
        <v>16.50</v>
      </c>
      <c r="F9" s="52"/>
      <c r="G9" s="52">
        <v>10.53</v>
      </c>
      <c r="H9" s="52">
        <v>12.44</v>
      </c>
      <c r="I9" s="52">
        <v>14.31</v>
      </c>
      <c r="J9" s="52"/>
      <c r="K9" s="52" t="str">
        <f>"8.50"</f>
        <v>8.50</v>
      </c>
      <c r="L9" s="52" t="str">
        <f>"12.10"</f>
        <v>12.10</v>
      </c>
      <c r="M9" s="52">
        <v>16.989999999999998</v>
      </c>
    </row>
    <row r="10" spans="1:13" x14ac:dyDescent="0.35">
      <c r="A10" s="51" t="s">
        <v>590</v>
      </c>
      <c r="B10" s="54">
        <v>625676</v>
      </c>
      <c r="C10" s="54">
        <v>290537</v>
      </c>
      <c r="D10" s="54">
        <v>290537</v>
      </c>
      <c r="E10" s="54">
        <v>290537</v>
      </c>
      <c r="F10" s="54"/>
      <c r="G10" s="54">
        <v>126349</v>
      </c>
      <c r="H10" s="54">
        <v>126349</v>
      </c>
      <c r="I10" s="54">
        <v>126349</v>
      </c>
      <c r="J10" s="54"/>
      <c r="K10" s="54">
        <v>37818</v>
      </c>
      <c r="L10" s="54">
        <v>37818</v>
      </c>
      <c r="M10" s="54">
        <v>37818</v>
      </c>
    </row>
    <row r="11" spans="1:13" x14ac:dyDescent="0.35">
      <c r="A11" s="49" t="s">
        <v>591</v>
      </c>
      <c r="B11" s="48">
        <v>0.51100000000000001</v>
      </c>
      <c r="C11" s="48">
        <v>7.0000000000000001E-3</v>
      </c>
      <c r="D11" s="48">
        <v>0.121</v>
      </c>
      <c r="E11" s="48">
        <v>4.3999999999999997E-2</v>
      </c>
      <c r="F11" s="54"/>
      <c r="G11" s="48">
        <v>4.0000000000000001E-3</v>
      </c>
      <c r="H11" s="48">
        <v>9.2999999999999999E-2</v>
      </c>
      <c r="I11" s="48">
        <v>6.0999999999999999E-2</v>
      </c>
      <c r="J11" s="54"/>
      <c r="K11" s="48">
        <v>3.0000000000000001E-3</v>
      </c>
      <c r="L11" s="48">
        <v>7.6999999999999999E-2</v>
      </c>
      <c r="M11" s="48">
        <v>8.5999999999999993E-2</v>
      </c>
    </row>
    <row r="12" spans="1:13" x14ac:dyDescent="0.3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x14ac:dyDescent="0.35">
      <c r="A13" s="51" t="s">
        <v>640</v>
      </c>
      <c r="B13" s="52">
        <v>2.63</v>
      </c>
      <c r="C13" s="52">
        <v>12.01</v>
      </c>
      <c r="D13" s="52">
        <v>11.74</v>
      </c>
      <c r="E13" s="52">
        <v>11.95</v>
      </c>
      <c r="F13" s="52"/>
      <c r="G13" s="52">
        <v>5.61</v>
      </c>
      <c r="H13" s="52">
        <v>8.81</v>
      </c>
      <c r="I13" s="52">
        <v>9.51</v>
      </c>
      <c r="J13" s="52"/>
      <c r="K13" s="52" t="str">
        <f>"6.90"</f>
        <v>6.90</v>
      </c>
      <c r="L13" s="52">
        <v>9.3699999999999992</v>
      </c>
      <c r="M13" s="52">
        <v>7.63</v>
      </c>
    </row>
    <row r="14" spans="1:13" x14ac:dyDescent="0.35">
      <c r="A14" s="51" t="s">
        <v>590</v>
      </c>
      <c r="B14" s="54">
        <v>581593</v>
      </c>
      <c r="C14" s="54">
        <v>266911</v>
      </c>
      <c r="D14" s="54">
        <v>266911</v>
      </c>
      <c r="E14" s="54">
        <v>266911</v>
      </c>
      <c r="F14" s="54"/>
      <c r="G14" s="54">
        <v>115914</v>
      </c>
      <c r="H14" s="54">
        <v>115914</v>
      </c>
      <c r="I14" s="54">
        <v>115914</v>
      </c>
      <c r="J14" s="54"/>
      <c r="K14" s="52">
        <v>33421</v>
      </c>
      <c r="L14" s="52">
        <v>33421</v>
      </c>
      <c r="M14" s="52">
        <v>33421</v>
      </c>
    </row>
    <row r="15" spans="1:13" x14ac:dyDescent="0.35">
      <c r="A15" s="49" t="s">
        <v>591</v>
      </c>
      <c r="B15" s="48">
        <v>0.498</v>
      </c>
      <c r="C15" s="48">
        <v>3.0000000000000001E-3</v>
      </c>
      <c r="D15" s="48">
        <v>0.122</v>
      </c>
      <c r="E15" s="48">
        <v>4.1000000000000002E-2</v>
      </c>
      <c r="F15" s="54"/>
      <c r="G15" s="48">
        <v>1E-3</v>
      </c>
      <c r="H15" s="48">
        <v>9.2999999999999999E-2</v>
      </c>
      <c r="I15" s="48">
        <v>5.8999999999999997E-2</v>
      </c>
      <c r="J15" s="54"/>
      <c r="K15" s="61">
        <v>1E-3</v>
      </c>
      <c r="L15" s="61">
        <v>7.8E-2</v>
      </c>
      <c r="M15" s="61">
        <v>7.8E-2</v>
      </c>
    </row>
    <row r="16" spans="1:13" x14ac:dyDescent="0.3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x14ac:dyDescent="0.35">
      <c r="A17" s="51" t="s">
        <v>641</v>
      </c>
      <c r="B17" s="52">
        <v>1.97</v>
      </c>
      <c r="C17" s="52">
        <v>14.88</v>
      </c>
      <c r="D17" s="52">
        <v>13.46</v>
      </c>
      <c r="E17" s="52">
        <v>14.35</v>
      </c>
      <c r="F17" s="52"/>
      <c r="G17" s="52">
        <v>8.82</v>
      </c>
      <c r="H17" s="52">
        <v>10.79</v>
      </c>
      <c r="I17" s="52">
        <v>12.22</v>
      </c>
      <c r="J17" s="52"/>
      <c r="K17" s="52">
        <v>8.24</v>
      </c>
      <c r="L17" s="52">
        <v>10.98</v>
      </c>
      <c r="M17" s="52" t="str">
        <f>"13.10"</f>
        <v>13.10</v>
      </c>
    </row>
    <row r="18" spans="1:13" x14ac:dyDescent="0.35">
      <c r="A18" s="51" t="s">
        <v>590</v>
      </c>
      <c r="B18" s="50">
        <v>706851</v>
      </c>
      <c r="C18" s="50">
        <v>327359</v>
      </c>
      <c r="D18" s="50">
        <v>327359</v>
      </c>
      <c r="E18" s="50">
        <v>327359</v>
      </c>
      <c r="F18" s="50"/>
      <c r="G18" s="50">
        <v>146156</v>
      </c>
      <c r="H18" s="50">
        <v>146156</v>
      </c>
      <c r="I18" s="50">
        <v>146156</v>
      </c>
      <c r="J18" s="50"/>
      <c r="K18" s="50">
        <v>43653</v>
      </c>
      <c r="L18" s="50">
        <v>43653</v>
      </c>
      <c r="M18" s="50">
        <v>43653</v>
      </c>
    </row>
    <row r="19" spans="1:13" x14ac:dyDescent="0.35">
      <c r="A19" s="49" t="s">
        <v>591</v>
      </c>
      <c r="B19" s="48">
        <v>0.499</v>
      </c>
      <c r="C19" s="48">
        <v>8.0000000000000002E-3</v>
      </c>
      <c r="D19" s="48">
        <v>0.121</v>
      </c>
      <c r="E19" s="48">
        <v>4.1000000000000002E-2</v>
      </c>
      <c r="F19" s="48"/>
      <c r="G19" s="48">
        <v>3.0000000000000001E-3</v>
      </c>
      <c r="H19" s="48">
        <v>8.9999999999999993E-3</v>
      </c>
      <c r="I19" s="48">
        <v>5.8000000000000003E-2</v>
      </c>
      <c r="J19" s="48"/>
      <c r="K19" s="48">
        <v>3.0000000000000001E-3</v>
      </c>
      <c r="L19" s="48">
        <v>7.8E-2</v>
      </c>
      <c r="M19" s="48">
        <v>7.9000000000000001E-2</v>
      </c>
    </row>
  </sheetData>
  <mergeCells count="3">
    <mergeCell ref="B2:E2"/>
    <mergeCell ref="G2:I2"/>
    <mergeCell ref="K2:M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F14" sqref="F14"/>
    </sheetView>
  </sheetViews>
  <sheetFormatPr defaultRowHeight="14.5" x14ac:dyDescent="0.35"/>
  <cols>
    <col min="1" max="1" width="23.36328125" customWidth="1"/>
  </cols>
  <sheetData>
    <row r="1" spans="1:13" s="4" customFormat="1" x14ac:dyDescent="0.35">
      <c r="A1" s="4" t="s">
        <v>152</v>
      </c>
    </row>
    <row r="2" spans="1:13" x14ac:dyDescent="0.35">
      <c r="A2" s="60"/>
      <c r="B2" s="88" t="s">
        <v>636</v>
      </c>
      <c r="C2" s="88"/>
      <c r="D2" s="88"/>
      <c r="E2" s="88"/>
      <c r="F2" s="59"/>
      <c r="G2" s="88" t="s">
        <v>635</v>
      </c>
      <c r="H2" s="88"/>
      <c r="I2" s="88"/>
      <c r="J2" s="58"/>
      <c r="K2" s="88" t="s">
        <v>634</v>
      </c>
      <c r="L2" s="88"/>
      <c r="M2" s="88"/>
    </row>
    <row r="3" spans="1:13" x14ac:dyDescent="0.35">
      <c r="A3" s="57"/>
      <c r="B3" s="56" t="str">
        <f>"(0)"</f>
        <v>(0)</v>
      </c>
      <c r="C3" s="56" t="str">
        <f>"(1)"</f>
        <v>(1)</v>
      </c>
      <c r="D3" s="56" t="str">
        <f>"(2)"</f>
        <v>(2)</v>
      </c>
      <c r="E3" s="56" t="str">
        <f>"(9)"</f>
        <v>(9)</v>
      </c>
      <c r="F3" s="56"/>
      <c r="G3" s="56" t="str">
        <f>"(1)"</f>
        <v>(1)</v>
      </c>
      <c r="H3" s="56" t="str">
        <f>"(2)"</f>
        <v>(2)</v>
      </c>
      <c r="I3" s="56" t="str">
        <f>"(9)"</f>
        <v>(9)</v>
      </c>
      <c r="J3" s="56"/>
      <c r="K3" s="56" t="str">
        <f>"(1)"</f>
        <v>(1)</v>
      </c>
      <c r="L3" s="56" t="str">
        <f>"(2)"</f>
        <v>(2)</v>
      </c>
      <c r="M3" s="56" t="str">
        <f>"(9)"</f>
        <v>(9)</v>
      </c>
    </row>
    <row r="4" spans="1:13" ht="28" customHeight="1" x14ac:dyDescent="0.35">
      <c r="A4" s="51"/>
      <c r="B4" s="55" t="s">
        <v>633</v>
      </c>
      <c r="C4" s="55" t="s">
        <v>579</v>
      </c>
      <c r="D4" s="55" t="s">
        <v>580</v>
      </c>
      <c r="E4" s="55" t="s">
        <v>587</v>
      </c>
      <c r="F4" s="54"/>
      <c r="G4" s="55" t="s">
        <v>579</v>
      </c>
      <c r="H4" s="55" t="s">
        <v>580</v>
      </c>
      <c r="I4" s="55" t="s">
        <v>587</v>
      </c>
      <c r="J4" s="54"/>
      <c r="K4" s="55" t="s">
        <v>579</v>
      </c>
      <c r="L4" s="55" t="s">
        <v>580</v>
      </c>
      <c r="M4" s="55" t="s">
        <v>587</v>
      </c>
    </row>
    <row r="5" spans="1:13" x14ac:dyDescent="0.35">
      <c r="A5" s="53" t="s">
        <v>632</v>
      </c>
      <c r="B5" s="52">
        <v>12.72</v>
      </c>
      <c r="C5" s="52">
        <v>28.55</v>
      </c>
      <c r="D5" s="52">
        <v>21.79</v>
      </c>
      <c r="E5" s="52">
        <v>39.18</v>
      </c>
      <c r="F5" s="54"/>
      <c r="G5" s="52">
        <v>9.17</v>
      </c>
      <c r="H5" s="52">
        <v>6.52</v>
      </c>
      <c r="I5" s="52">
        <v>29.86</v>
      </c>
      <c r="J5" s="54"/>
      <c r="K5" s="52" t="s">
        <v>638</v>
      </c>
      <c r="L5" s="52" t="s">
        <v>638</v>
      </c>
      <c r="M5" s="52" t="s">
        <v>638</v>
      </c>
    </row>
    <row r="6" spans="1:13" x14ac:dyDescent="0.35">
      <c r="A6" s="51" t="s">
        <v>590</v>
      </c>
      <c r="B6" s="54">
        <v>34143</v>
      </c>
      <c r="C6" s="54">
        <v>2446</v>
      </c>
      <c r="D6" s="54">
        <v>2446</v>
      </c>
      <c r="E6" s="54">
        <v>2446</v>
      </c>
      <c r="F6" s="54"/>
      <c r="G6" s="54">
        <v>1963</v>
      </c>
      <c r="H6" s="54">
        <v>1963</v>
      </c>
      <c r="I6" s="54">
        <v>1963</v>
      </c>
      <c r="J6" s="54"/>
      <c r="K6" s="54" t="s">
        <v>638</v>
      </c>
      <c r="L6" s="54" t="s">
        <v>638</v>
      </c>
      <c r="M6" s="54" t="s">
        <v>638</v>
      </c>
    </row>
    <row r="7" spans="1:13" x14ac:dyDescent="0.35">
      <c r="A7" s="49" t="s">
        <v>591</v>
      </c>
      <c r="B7" s="48">
        <v>0.56699999999999995</v>
      </c>
      <c r="C7" s="48">
        <v>7.0000000000000001E-3</v>
      </c>
      <c r="D7" s="48">
        <v>0.216</v>
      </c>
      <c r="E7" s="48">
        <v>0.11899999999999999</v>
      </c>
      <c r="F7" s="54"/>
      <c r="G7" s="48">
        <v>1E-3</v>
      </c>
      <c r="H7" s="48" t="str">
        <f>"0.140"</f>
        <v>0.140</v>
      </c>
      <c r="I7" s="48">
        <v>0.17299999999999999</v>
      </c>
      <c r="J7" s="54"/>
      <c r="K7" s="48" t="s">
        <v>638</v>
      </c>
      <c r="L7" s="48" t="s">
        <v>638</v>
      </c>
      <c r="M7" s="48" t="s">
        <v>638</v>
      </c>
    </row>
    <row r="8" spans="1:13" x14ac:dyDescent="0.3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x14ac:dyDescent="0.35">
      <c r="A9" s="51" t="s">
        <v>631</v>
      </c>
      <c r="B9" s="52" t="str">
        <f>"7.00"</f>
        <v>7.00</v>
      </c>
      <c r="C9" s="52">
        <v>37.78</v>
      </c>
      <c r="D9" s="52">
        <v>23.29</v>
      </c>
      <c r="E9" s="52">
        <v>18.670000000000002</v>
      </c>
      <c r="F9" s="52"/>
      <c r="G9" s="52">
        <v>34.36</v>
      </c>
      <c r="H9" s="52" t="str">
        <f>"22.70"</f>
        <v>22.70</v>
      </c>
      <c r="I9" s="52">
        <v>19.37</v>
      </c>
      <c r="J9" s="52"/>
      <c r="K9" s="52">
        <v>27.82</v>
      </c>
      <c r="L9" s="52">
        <v>16.260000000000002</v>
      </c>
      <c r="M9" s="52" t="str">
        <f>"17.10"</f>
        <v>17.10</v>
      </c>
    </row>
    <row r="10" spans="1:13" x14ac:dyDescent="0.35">
      <c r="A10" s="51" t="s">
        <v>590</v>
      </c>
      <c r="B10" s="54">
        <v>70156</v>
      </c>
      <c r="C10" s="54">
        <v>16742</v>
      </c>
      <c r="D10" s="54">
        <v>16742</v>
      </c>
      <c r="E10" s="54">
        <v>16742</v>
      </c>
      <c r="F10" s="54"/>
      <c r="G10" s="54">
        <v>14494</v>
      </c>
      <c r="H10" s="54">
        <v>14494</v>
      </c>
      <c r="I10" s="54">
        <v>14494</v>
      </c>
      <c r="J10" s="54"/>
      <c r="K10" s="54">
        <v>5502</v>
      </c>
      <c r="L10" s="54">
        <v>5502</v>
      </c>
      <c r="M10" s="54">
        <v>5502</v>
      </c>
    </row>
    <row r="11" spans="1:13" x14ac:dyDescent="0.35">
      <c r="A11" s="49" t="s">
        <v>591</v>
      </c>
      <c r="B11" s="48">
        <v>0.38200000000000001</v>
      </c>
      <c r="C11" s="48">
        <v>2.9000000000000001E-2</v>
      </c>
      <c r="D11" s="48">
        <v>0.19700000000000001</v>
      </c>
      <c r="E11" s="48">
        <v>0.122</v>
      </c>
      <c r="F11" s="54"/>
      <c r="G11" s="48">
        <v>2.5999999999999999E-2</v>
      </c>
      <c r="H11" s="48">
        <v>0.13300000000000001</v>
      </c>
      <c r="I11" s="48">
        <v>0.16200000000000001</v>
      </c>
      <c r="J11" s="54"/>
      <c r="K11" s="48">
        <v>2.1999999999999999E-2</v>
      </c>
      <c r="L11" s="48">
        <v>0.13800000000000001</v>
      </c>
      <c r="M11" s="48">
        <v>0.189</v>
      </c>
    </row>
    <row r="12" spans="1:13" x14ac:dyDescent="0.3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x14ac:dyDescent="0.35">
      <c r="A13" s="51" t="s">
        <v>630</v>
      </c>
      <c r="B13" s="52">
        <v>3.85</v>
      </c>
      <c r="C13" s="52" t="str">
        <f>"21.40"</f>
        <v>21.40</v>
      </c>
      <c r="D13" s="52">
        <v>15.11</v>
      </c>
      <c r="E13" s="52">
        <v>14.19</v>
      </c>
      <c r="F13" s="52"/>
      <c r="G13" s="52">
        <v>16.91</v>
      </c>
      <c r="H13" s="52">
        <v>12.46</v>
      </c>
      <c r="I13" s="52">
        <v>12.87</v>
      </c>
      <c r="J13" s="52"/>
      <c r="K13" s="52">
        <v>14.81</v>
      </c>
      <c r="L13" s="52">
        <v>7.83</v>
      </c>
      <c r="M13" s="52">
        <v>2.0099999999999998</v>
      </c>
    </row>
    <row r="14" spans="1:13" x14ac:dyDescent="0.35">
      <c r="A14" s="51" t="s">
        <v>590</v>
      </c>
      <c r="B14" s="54">
        <v>80094</v>
      </c>
      <c r="C14" s="54">
        <v>21415</v>
      </c>
      <c r="D14" s="54">
        <v>21415</v>
      </c>
      <c r="E14" s="54">
        <v>21415</v>
      </c>
      <c r="F14" s="54"/>
      <c r="G14" s="54">
        <v>18364</v>
      </c>
      <c r="H14" s="54">
        <v>18364</v>
      </c>
      <c r="I14" s="54">
        <v>18364</v>
      </c>
      <c r="J14" s="54"/>
      <c r="K14" s="54">
        <v>6776</v>
      </c>
      <c r="L14" s="54">
        <v>6776</v>
      </c>
      <c r="M14" s="54">
        <v>6776</v>
      </c>
    </row>
    <row r="15" spans="1:13" x14ac:dyDescent="0.35">
      <c r="A15" s="49" t="s">
        <v>591</v>
      </c>
      <c r="B15" s="48">
        <v>0.36699999999999999</v>
      </c>
      <c r="C15" s="48">
        <v>1.2E-2</v>
      </c>
      <c r="D15" s="48" t="str">
        <f>"0.200"</f>
        <v>0.200</v>
      </c>
      <c r="E15" s="48">
        <v>0.128</v>
      </c>
      <c r="F15" s="54"/>
      <c r="G15" s="48">
        <v>0.13500000000000001</v>
      </c>
      <c r="H15" s="48">
        <v>0.13500000000000001</v>
      </c>
      <c r="I15" s="48" t="str">
        <f>"0.170"</f>
        <v>0.170</v>
      </c>
      <c r="J15" s="54"/>
      <c r="K15" s="48">
        <v>6.0000000000000001E-3</v>
      </c>
      <c r="L15" s="48">
        <v>0.157</v>
      </c>
      <c r="M15" s="48">
        <v>0.20300000000000001</v>
      </c>
    </row>
    <row r="16" spans="1:13" x14ac:dyDescent="0.3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x14ac:dyDescent="0.35">
      <c r="A17" s="51" t="s">
        <v>629</v>
      </c>
      <c r="B17" s="52">
        <v>4.91</v>
      </c>
      <c r="C17" s="52">
        <v>29.04</v>
      </c>
      <c r="D17" s="52">
        <v>18.010000000000002</v>
      </c>
      <c r="E17" s="52">
        <v>14.68</v>
      </c>
      <c r="F17" s="52"/>
      <c r="G17" s="52">
        <v>24.86</v>
      </c>
      <c r="H17" s="52" t="str">
        <f>"16.50"</f>
        <v>16.50</v>
      </c>
      <c r="I17" s="52">
        <v>14.33</v>
      </c>
      <c r="J17" s="52"/>
      <c r="K17" s="52">
        <v>22.17</v>
      </c>
      <c r="L17" s="52">
        <v>11.95</v>
      </c>
      <c r="M17" s="52">
        <v>4.8600000000000003</v>
      </c>
    </row>
    <row r="18" spans="1:13" x14ac:dyDescent="0.35">
      <c r="A18" s="51" t="s">
        <v>590</v>
      </c>
      <c r="B18" s="50">
        <v>90945</v>
      </c>
      <c r="C18" s="50">
        <v>25289</v>
      </c>
      <c r="D18" s="50">
        <v>25289</v>
      </c>
      <c r="E18" s="50">
        <v>25289</v>
      </c>
      <c r="F18" s="50"/>
      <c r="G18" s="50">
        <v>21735</v>
      </c>
      <c r="H18" s="50">
        <v>21735</v>
      </c>
      <c r="I18" s="50">
        <v>21735</v>
      </c>
      <c r="J18" s="50"/>
      <c r="K18" s="50">
        <v>8343</v>
      </c>
      <c r="L18" s="50">
        <v>8343</v>
      </c>
      <c r="M18" s="50">
        <v>8343</v>
      </c>
    </row>
    <row r="19" spans="1:13" x14ac:dyDescent="0.35">
      <c r="A19" s="49" t="s">
        <v>591</v>
      </c>
      <c r="B19" s="48">
        <v>0.376</v>
      </c>
      <c r="C19" s="48">
        <v>2.8000000000000001E-2</v>
      </c>
      <c r="D19" s="48">
        <v>0.20399999999999999</v>
      </c>
      <c r="E19" s="48">
        <v>0.11600000000000001</v>
      </c>
      <c r="F19" s="48"/>
      <c r="G19" s="48">
        <v>2.1000000000000001E-2</v>
      </c>
      <c r="H19" s="48">
        <v>0.14099999999999999</v>
      </c>
      <c r="I19" s="48">
        <v>0.155</v>
      </c>
      <c r="J19" s="48"/>
      <c r="K19" s="48">
        <v>1.9E-2</v>
      </c>
      <c r="L19" s="48">
        <v>0.153</v>
      </c>
      <c r="M19" s="48">
        <v>0.187</v>
      </c>
    </row>
  </sheetData>
  <mergeCells count="3">
    <mergeCell ref="B2:E2"/>
    <mergeCell ref="G2:I2"/>
    <mergeCell ref="K2:M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C6" sqref="C6"/>
    </sheetView>
  </sheetViews>
  <sheetFormatPr defaultRowHeight="14.5" x14ac:dyDescent="0.35"/>
  <cols>
    <col min="1" max="1" width="23.36328125" customWidth="1"/>
  </cols>
  <sheetData>
    <row r="1" spans="1:13" s="4" customFormat="1" x14ac:dyDescent="0.35">
      <c r="A1" s="4" t="s">
        <v>153</v>
      </c>
    </row>
    <row r="2" spans="1:13" x14ac:dyDescent="0.35">
      <c r="A2" s="60"/>
      <c r="B2" s="88" t="s">
        <v>636</v>
      </c>
      <c r="C2" s="88"/>
      <c r="D2" s="88"/>
      <c r="E2" s="88"/>
      <c r="F2" s="59"/>
      <c r="G2" s="88" t="s">
        <v>635</v>
      </c>
      <c r="H2" s="88"/>
      <c r="I2" s="88"/>
      <c r="J2" s="58"/>
      <c r="K2" s="88" t="s">
        <v>634</v>
      </c>
      <c r="L2" s="88"/>
      <c r="M2" s="88"/>
    </row>
    <row r="3" spans="1:13" x14ac:dyDescent="0.35">
      <c r="A3" s="57"/>
      <c r="B3" s="56" t="str">
        <f>"(0)"</f>
        <v>(0)</v>
      </c>
      <c r="C3" s="56" t="str">
        <f>"(1)"</f>
        <v>(1)</v>
      </c>
      <c r="D3" s="56" t="str">
        <f>"(2)"</f>
        <v>(2)</v>
      </c>
      <c r="E3" s="56" t="str">
        <f>"(9)"</f>
        <v>(9)</v>
      </c>
      <c r="F3" s="56"/>
      <c r="G3" s="56" t="str">
        <f>"(1)"</f>
        <v>(1)</v>
      </c>
      <c r="H3" s="56" t="str">
        <f>"(2)"</f>
        <v>(2)</v>
      </c>
      <c r="I3" s="56" t="str">
        <f>"(9)"</f>
        <v>(9)</v>
      </c>
      <c r="J3" s="56"/>
      <c r="K3" s="56" t="str">
        <f>"(1)"</f>
        <v>(1)</v>
      </c>
      <c r="L3" s="56" t="str">
        <f>"(2)"</f>
        <v>(2)</v>
      </c>
      <c r="M3" s="56" t="str">
        <f>"(9)"</f>
        <v>(9)</v>
      </c>
    </row>
    <row r="4" spans="1:13" ht="28" customHeight="1" x14ac:dyDescent="0.35">
      <c r="A4" s="51"/>
      <c r="B4" s="55" t="s">
        <v>633</v>
      </c>
      <c r="C4" s="55" t="s">
        <v>579</v>
      </c>
      <c r="D4" s="55" t="s">
        <v>580</v>
      </c>
      <c r="E4" s="55" t="s">
        <v>587</v>
      </c>
      <c r="F4" s="54"/>
      <c r="G4" s="55" t="s">
        <v>579</v>
      </c>
      <c r="H4" s="55" t="s">
        <v>580</v>
      </c>
      <c r="I4" s="55" t="s">
        <v>587</v>
      </c>
      <c r="J4" s="54"/>
      <c r="K4" s="55" t="s">
        <v>579</v>
      </c>
      <c r="L4" s="55" t="s">
        <v>580</v>
      </c>
      <c r="M4" s="55" t="s">
        <v>587</v>
      </c>
    </row>
    <row r="5" spans="1:13" x14ac:dyDescent="0.35">
      <c r="A5" s="53" t="s">
        <v>637</v>
      </c>
      <c r="B5" s="52">
        <v>13.29</v>
      </c>
      <c r="C5" s="52">
        <v>26.52</v>
      </c>
      <c r="D5" s="52">
        <v>21.25</v>
      </c>
      <c r="E5" s="52">
        <v>33.68</v>
      </c>
      <c r="F5" s="52"/>
      <c r="G5" s="52" t="str">
        <f>"17.80"</f>
        <v>17.80</v>
      </c>
      <c r="H5" s="52">
        <v>11.13</v>
      </c>
      <c r="I5" s="52">
        <v>28.66</v>
      </c>
      <c r="J5" s="52"/>
      <c r="K5" s="52">
        <v>19.829999999999998</v>
      </c>
      <c r="L5" s="52">
        <v>12.24</v>
      </c>
      <c r="M5" s="52">
        <v>23.73</v>
      </c>
    </row>
    <row r="6" spans="1:13" x14ac:dyDescent="0.35">
      <c r="A6" s="51" t="s">
        <v>590</v>
      </c>
      <c r="B6" s="54">
        <v>108293</v>
      </c>
      <c r="C6" s="54">
        <v>11243</v>
      </c>
      <c r="D6" s="54">
        <v>11243</v>
      </c>
      <c r="E6" s="54">
        <v>11243</v>
      </c>
      <c r="F6" s="54"/>
      <c r="G6" s="54">
        <v>7161</v>
      </c>
      <c r="H6" s="54">
        <v>7161</v>
      </c>
      <c r="I6" s="54">
        <v>7161</v>
      </c>
      <c r="J6" s="54"/>
      <c r="K6" s="52">
        <v>2708</v>
      </c>
      <c r="L6" s="52">
        <v>2708</v>
      </c>
      <c r="M6" s="52">
        <v>2708</v>
      </c>
    </row>
    <row r="7" spans="1:13" x14ac:dyDescent="0.35">
      <c r="A7" s="49" t="s">
        <v>591</v>
      </c>
      <c r="B7" s="48">
        <v>0.23100000000000001</v>
      </c>
      <c r="C7" s="48">
        <v>5.0000000000000001E-3</v>
      </c>
      <c r="D7" s="48">
        <v>0.10299999999999999</v>
      </c>
      <c r="E7" s="48" t="str">
        <f>"0.140"</f>
        <v>0.140</v>
      </c>
      <c r="F7" s="54"/>
      <c r="G7" s="48">
        <v>3.0000000000000001E-3</v>
      </c>
      <c r="H7" s="48">
        <v>0.104</v>
      </c>
      <c r="I7" s="48">
        <v>0.157</v>
      </c>
      <c r="J7" s="54"/>
      <c r="K7" s="61">
        <v>4.0000000000000001E-3</v>
      </c>
      <c r="L7" s="61">
        <v>0.11700000000000001</v>
      </c>
      <c r="M7" s="61">
        <v>0.16600000000000001</v>
      </c>
    </row>
    <row r="8" spans="1:13" x14ac:dyDescent="0.3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x14ac:dyDescent="0.35">
      <c r="A9" s="51" t="s">
        <v>639</v>
      </c>
      <c r="B9" s="52">
        <v>10.49</v>
      </c>
      <c r="C9" s="52">
        <v>22.59</v>
      </c>
      <c r="D9" s="52">
        <v>14.63</v>
      </c>
      <c r="E9" s="52">
        <v>20.77</v>
      </c>
      <c r="F9" s="52"/>
      <c r="G9" s="52">
        <v>17.940000000000001</v>
      </c>
      <c r="H9" s="52" t="str">
        <f>"10.70"</f>
        <v>10.70</v>
      </c>
      <c r="I9" s="52">
        <v>18.86</v>
      </c>
      <c r="J9" s="52"/>
      <c r="K9" s="52">
        <v>19.53</v>
      </c>
      <c r="L9" s="52">
        <v>9.8800000000000008</v>
      </c>
      <c r="M9" s="52" t="str">
        <f>"16.70"</f>
        <v>16.70</v>
      </c>
    </row>
    <row r="10" spans="1:13" x14ac:dyDescent="0.35">
      <c r="A10" s="51" t="s">
        <v>590</v>
      </c>
      <c r="B10" s="54">
        <v>152005</v>
      </c>
      <c r="C10" s="54">
        <v>24815</v>
      </c>
      <c r="D10" s="54">
        <v>24815</v>
      </c>
      <c r="E10" s="54">
        <v>24815</v>
      </c>
      <c r="F10" s="54"/>
      <c r="G10" s="54">
        <v>18387</v>
      </c>
      <c r="H10" s="54">
        <v>18387</v>
      </c>
      <c r="I10" s="54">
        <v>18387</v>
      </c>
      <c r="J10" s="54"/>
      <c r="K10" s="54">
        <v>7780</v>
      </c>
      <c r="L10" s="54">
        <v>7780</v>
      </c>
      <c r="M10" s="54">
        <v>7780</v>
      </c>
    </row>
    <row r="11" spans="1:13" x14ac:dyDescent="0.35">
      <c r="A11" s="49" t="s">
        <v>591</v>
      </c>
      <c r="B11" s="48">
        <v>0.28499999999999998</v>
      </c>
      <c r="C11" s="48">
        <v>1.2E-2</v>
      </c>
      <c r="D11" s="48">
        <v>0.13300000000000001</v>
      </c>
      <c r="E11" s="48">
        <v>0.114</v>
      </c>
      <c r="F11" s="54"/>
      <c r="G11" s="48">
        <v>8.9999999999999993E-3</v>
      </c>
      <c r="H11" s="48">
        <v>0.122</v>
      </c>
      <c r="I11" s="48">
        <v>0.129</v>
      </c>
      <c r="J11" s="54"/>
      <c r="K11" s="48">
        <v>1.2999999999999999E-2</v>
      </c>
      <c r="L11" s="48">
        <v>0.128</v>
      </c>
      <c r="M11" s="48">
        <v>0.129</v>
      </c>
    </row>
    <row r="12" spans="1:13" x14ac:dyDescent="0.3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x14ac:dyDescent="0.35">
      <c r="A13" s="51" t="s">
        <v>640</v>
      </c>
      <c r="B13" s="52">
        <v>5.22</v>
      </c>
      <c r="C13" s="52">
        <v>8.77</v>
      </c>
      <c r="D13" s="52">
        <v>6.06</v>
      </c>
      <c r="E13" s="52">
        <v>9.33</v>
      </c>
      <c r="F13" s="52"/>
      <c r="G13" s="52">
        <v>7.84</v>
      </c>
      <c r="H13" s="52">
        <v>5.37</v>
      </c>
      <c r="I13" s="52">
        <v>8.81</v>
      </c>
      <c r="J13" s="52"/>
      <c r="K13" s="52">
        <v>8.8699999999999992</v>
      </c>
      <c r="L13" s="52">
        <v>5.36</v>
      </c>
      <c r="M13" s="52">
        <v>7.78</v>
      </c>
    </row>
    <row r="14" spans="1:13" x14ac:dyDescent="0.35">
      <c r="A14" s="51" t="s">
        <v>590</v>
      </c>
      <c r="B14" s="54">
        <v>150967</v>
      </c>
      <c r="C14" s="54">
        <v>25225</v>
      </c>
      <c r="D14" s="54">
        <v>25225</v>
      </c>
      <c r="E14" s="54">
        <v>25225</v>
      </c>
      <c r="F14" s="54"/>
      <c r="G14" s="54">
        <v>18645</v>
      </c>
      <c r="H14" s="54">
        <v>18645</v>
      </c>
      <c r="I14" s="54">
        <v>18645</v>
      </c>
      <c r="J14" s="54"/>
      <c r="K14" s="52">
        <v>7486</v>
      </c>
      <c r="L14" s="52">
        <v>7486</v>
      </c>
      <c r="M14" s="52">
        <v>7486</v>
      </c>
    </row>
    <row r="15" spans="1:13" x14ac:dyDescent="0.35">
      <c r="A15" s="49" t="s">
        <v>591</v>
      </c>
      <c r="B15" s="48">
        <v>0.26400000000000001</v>
      </c>
      <c r="C15" s="48">
        <v>2E-3</v>
      </c>
      <c r="D15" s="48">
        <v>0.14099999999999999</v>
      </c>
      <c r="E15" s="48">
        <v>0.11600000000000001</v>
      </c>
      <c r="F15" s="54"/>
      <c r="G15" s="48">
        <v>2E-3</v>
      </c>
      <c r="H15" s="48">
        <v>0.13200000000000001</v>
      </c>
      <c r="I15" s="48" t="str">
        <f>"0.130"</f>
        <v>0.130</v>
      </c>
      <c r="J15" s="54"/>
      <c r="K15" s="61">
        <v>3.0000000000000001E-3</v>
      </c>
      <c r="L15" s="61">
        <v>0.123</v>
      </c>
      <c r="M15" s="61" t="str">
        <f>"0.120"</f>
        <v>0.120</v>
      </c>
    </row>
    <row r="16" spans="1:13" x14ac:dyDescent="0.3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x14ac:dyDescent="0.35">
      <c r="A17" s="51" t="s">
        <v>641</v>
      </c>
      <c r="B17" s="52">
        <v>7.96</v>
      </c>
      <c r="C17" s="52">
        <v>16.53</v>
      </c>
      <c r="D17" s="52">
        <v>9.94</v>
      </c>
      <c r="E17" s="52">
        <v>14.76</v>
      </c>
      <c r="F17" s="52"/>
      <c r="G17" s="52">
        <v>13.45</v>
      </c>
      <c r="H17" s="52">
        <v>7.66</v>
      </c>
      <c r="I17" s="52">
        <v>12.89</v>
      </c>
      <c r="J17" s="52"/>
      <c r="K17" s="52">
        <v>15.28</v>
      </c>
      <c r="L17" s="52" t="str">
        <f>"7.60"</f>
        <v>7.60</v>
      </c>
      <c r="M17" s="52" t="str">
        <f>"13.30"</f>
        <v>13.30</v>
      </c>
    </row>
    <row r="18" spans="1:13" x14ac:dyDescent="0.35">
      <c r="A18" s="51" t="s">
        <v>590</v>
      </c>
      <c r="B18" s="50">
        <v>183415</v>
      </c>
      <c r="C18" s="50">
        <v>31701</v>
      </c>
      <c r="D18" s="50">
        <v>31701</v>
      </c>
      <c r="E18" s="50">
        <v>31701</v>
      </c>
      <c r="F18" s="50"/>
      <c r="G18" s="50">
        <v>23881</v>
      </c>
      <c r="H18" s="50">
        <v>23881</v>
      </c>
      <c r="I18" s="50">
        <v>23881</v>
      </c>
      <c r="J18" s="50"/>
      <c r="K18" s="50">
        <v>10160</v>
      </c>
      <c r="L18" s="50">
        <v>10160</v>
      </c>
      <c r="M18" s="50">
        <v>10160</v>
      </c>
    </row>
    <row r="19" spans="1:13" x14ac:dyDescent="0.35">
      <c r="A19" s="49" t="s">
        <v>591</v>
      </c>
      <c r="B19" s="48">
        <v>0.28899999999999998</v>
      </c>
      <c r="C19" s="48">
        <v>8.9999999999999993E-3</v>
      </c>
      <c r="D19" s="48">
        <v>0.13600000000000001</v>
      </c>
      <c r="E19" s="48">
        <v>0.106</v>
      </c>
      <c r="F19" s="48"/>
      <c r="G19" s="48">
        <v>7.0000000000000001E-3</v>
      </c>
      <c r="H19" s="48">
        <v>0.127</v>
      </c>
      <c r="I19" s="48">
        <v>0.11899999999999999</v>
      </c>
      <c r="J19" s="48"/>
      <c r="K19" s="48" t="str">
        <f>"0.010"</f>
        <v>0.010</v>
      </c>
      <c r="L19" s="48">
        <v>0.122</v>
      </c>
      <c r="M19" s="48">
        <v>0.11700000000000001</v>
      </c>
    </row>
  </sheetData>
  <mergeCells count="3">
    <mergeCell ref="B2:E2"/>
    <mergeCell ref="G2:I2"/>
    <mergeCell ref="K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13" sqref="D13"/>
    </sheetView>
  </sheetViews>
  <sheetFormatPr defaultColWidth="8.81640625" defaultRowHeight="14.5" x14ac:dyDescent="0.35"/>
  <cols>
    <col min="1" max="1" width="17.6328125" style="1" customWidth="1"/>
    <col min="2" max="8" width="12.1796875" style="1" customWidth="1"/>
    <col min="9" max="16384" width="8.81640625" style="1"/>
  </cols>
  <sheetData>
    <row r="1" spans="1:8" s="3" customFormat="1" x14ac:dyDescent="0.35">
      <c r="A1" s="3" t="s">
        <v>36</v>
      </c>
    </row>
    <row r="2" spans="1:8" s="3" customFormat="1" x14ac:dyDescent="0.35"/>
    <row r="3" spans="1:8" x14ac:dyDescent="0.35">
      <c r="A3" s="76" t="s">
        <v>31</v>
      </c>
      <c r="B3" s="78" t="s">
        <v>32</v>
      </c>
      <c r="C3" s="79"/>
      <c r="D3" s="79"/>
      <c r="E3" s="79"/>
      <c r="F3" s="79"/>
      <c r="G3" s="79"/>
      <c r="H3" s="79"/>
    </row>
    <row r="4" spans="1:8" x14ac:dyDescent="0.35">
      <c r="A4" s="77"/>
      <c r="B4" s="26" t="s">
        <v>33</v>
      </c>
      <c r="C4" s="26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</row>
    <row r="5" spans="1:8" x14ac:dyDescent="0.35">
      <c r="A5" s="31" t="s">
        <v>0</v>
      </c>
      <c r="B5" s="27">
        <v>0.37</v>
      </c>
      <c r="C5" s="27">
        <v>0.41</v>
      </c>
      <c r="D5" s="27"/>
      <c r="E5" s="27"/>
      <c r="F5" s="27"/>
      <c r="G5" s="27"/>
      <c r="H5" s="27"/>
    </row>
    <row r="6" spans="1:8" x14ac:dyDescent="0.35">
      <c r="A6" s="6" t="s">
        <v>1</v>
      </c>
      <c r="B6" s="5">
        <v>0.5</v>
      </c>
      <c r="C6" s="5">
        <v>0.44</v>
      </c>
      <c r="D6" s="5">
        <v>0.54</v>
      </c>
      <c r="E6" s="5"/>
      <c r="F6" s="5"/>
      <c r="G6" s="5"/>
      <c r="H6" s="5"/>
    </row>
    <row r="7" spans="1:8" x14ac:dyDescent="0.35">
      <c r="A7" s="6" t="s">
        <v>2</v>
      </c>
      <c r="B7" s="5">
        <v>0.59</v>
      </c>
      <c r="C7" s="5">
        <v>0.51</v>
      </c>
      <c r="D7" s="5">
        <v>0.54</v>
      </c>
      <c r="E7" s="5">
        <v>0.68</v>
      </c>
      <c r="F7" s="5"/>
      <c r="G7" s="5"/>
      <c r="H7" s="5"/>
    </row>
    <row r="8" spans="1:8" x14ac:dyDescent="0.35">
      <c r="A8" s="6" t="s">
        <v>3</v>
      </c>
      <c r="B8" s="5">
        <v>0.56999999999999995</v>
      </c>
      <c r="C8" s="5">
        <v>0.53</v>
      </c>
      <c r="D8" s="5">
        <v>0.56000000000000005</v>
      </c>
      <c r="E8" s="5">
        <v>0.64</v>
      </c>
      <c r="F8" s="5">
        <v>0.63</v>
      </c>
      <c r="G8" s="5"/>
      <c r="H8" s="5"/>
    </row>
    <row r="9" spans="1:8" x14ac:dyDescent="0.35">
      <c r="A9" s="6" t="s">
        <v>4</v>
      </c>
      <c r="B9" s="5">
        <v>0.61</v>
      </c>
      <c r="C9" s="5">
        <v>0.59</v>
      </c>
      <c r="D9" s="5">
        <v>0.59</v>
      </c>
      <c r="E9" s="5">
        <v>0.67</v>
      </c>
      <c r="F9" s="5">
        <v>0.56999999999999995</v>
      </c>
      <c r="G9" s="5">
        <v>0.69</v>
      </c>
      <c r="H9" s="5"/>
    </row>
    <row r="10" spans="1:8" x14ac:dyDescent="0.35">
      <c r="A10" s="32" t="s">
        <v>5</v>
      </c>
      <c r="B10" s="26">
        <v>0.71</v>
      </c>
      <c r="C10" s="26">
        <v>0.72</v>
      </c>
      <c r="D10" s="26">
        <v>0.75</v>
      </c>
      <c r="E10" s="26">
        <v>0.78</v>
      </c>
      <c r="F10" s="26">
        <v>0.74</v>
      </c>
      <c r="G10" s="26">
        <v>0.77</v>
      </c>
      <c r="H10" s="26">
        <v>0.76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I15" sqref="I15"/>
    </sheetView>
  </sheetViews>
  <sheetFormatPr defaultRowHeight="14.5" x14ac:dyDescent="0.35"/>
  <cols>
    <col min="1" max="1" width="23.36328125" customWidth="1"/>
  </cols>
  <sheetData>
    <row r="1" spans="1:13" s="4" customFormat="1" x14ac:dyDescent="0.35">
      <c r="A1" s="4" t="s">
        <v>154</v>
      </c>
    </row>
    <row r="2" spans="1:13" x14ac:dyDescent="0.35">
      <c r="A2" s="60"/>
      <c r="B2" s="88" t="s">
        <v>636</v>
      </c>
      <c r="C2" s="88"/>
      <c r="D2" s="88"/>
      <c r="E2" s="88"/>
      <c r="F2" s="59"/>
      <c r="G2" s="88" t="s">
        <v>635</v>
      </c>
      <c r="H2" s="88"/>
      <c r="I2" s="88"/>
      <c r="J2" s="58"/>
      <c r="K2" s="88" t="s">
        <v>634</v>
      </c>
      <c r="L2" s="88"/>
      <c r="M2" s="88"/>
    </row>
    <row r="3" spans="1:13" x14ac:dyDescent="0.35">
      <c r="A3" s="57"/>
      <c r="B3" s="56" t="str">
        <f>"(0)"</f>
        <v>(0)</v>
      </c>
      <c r="C3" s="56" t="str">
        <f>"(1)"</f>
        <v>(1)</v>
      </c>
      <c r="D3" s="56" t="str">
        <f>"(2)"</f>
        <v>(2)</v>
      </c>
      <c r="E3" s="56" t="str">
        <f>"(9)"</f>
        <v>(9)</v>
      </c>
      <c r="F3" s="56"/>
      <c r="G3" s="56" t="str">
        <f>"(1)"</f>
        <v>(1)</v>
      </c>
      <c r="H3" s="56" t="str">
        <f>"(2)"</f>
        <v>(2)</v>
      </c>
      <c r="I3" s="56" t="str">
        <f>"(9)"</f>
        <v>(9)</v>
      </c>
      <c r="J3" s="56"/>
      <c r="K3" s="56" t="str">
        <f>"(1)"</f>
        <v>(1)</v>
      </c>
      <c r="L3" s="56" t="str">
        <f>"(2)"</f>
        <v>(2)</v>
      </c>
      <c r="M3" s="56" t="str">
        <f>"(9)"</f>
        <v>(9)</v>
      </c>
    </row>
    <row r="4" spans="1:13" ht="28" customHeight="1" x14ac:dyDescent="0.35">
      <c r="A4" s="51"/>
      <c r="B4" s="55" t="s">
        <v>633</v>
      </c>
      <c r="C4" s="55" t="s">
        <v>579</v>
      </c>
      <c r="D4" s="55" t="s">
        <v>580</v>
      </c>
      <c r="E4" s="55" t="s">
        <v>587</v>
      </c>
      <c r="F4" s="54"/>
      <c r="G4" s="55" t="s">
        <v>579</v>
      </c>
      <c r="H4" s="55" t="s">
        <v>580</v>
      </c>
      <c r="I4" s="55" t="s">
        <v>587</v>
      </c>
      <c r="J4" s="54"/>
      <c r="K4" s="55" t="s">
        <v>579</v>
      </c>
      <c r="L4" s="55" t="s">
        <v>580</v>
      </c>
      <c r="M4" s="55" t="s">
        <v>587</v>
      </c>
    </row>
    <row r="5" spans="1:13" x14ac:dyDescent="0.35">
      <c r="A5" s="53" t="s">
        <v>632</v>
      </c>
      <c r="B5" s="52">
        <v>-2.35</v>
      </c>
      <c r="C5" s="52">
        <v>23.83</v>
      </c>
      <c r="D5" s="52">
        <v>16.62</v>
      </c>
      <c r="E5" s="52">
        <v>13.13</v>
      </c>
      <c r="F5" s="52"/>
      <c r="G5" s="52">
        <v>29.33</v>
      </c>
      <c r="H5" s="52">
        <v>24.23</v>
      </c>
      <c r="I5" s="52">
        <v>21.05</v>
      </c>
      <c r="J5" s="52"/>
      <c r="K5" s="52" t="s">
        <v>638</v>
      </c>
      <c r="L5" s="52" t="s">
        <v>638</v>
      </c>
      <c r="M5" s="52" t="s">
        <v>638</v>
      </c>
    </row>
    <row r="6" spans="1:13" x14ac:dyDescent="0.35">
      <c r="A6" s="51" t="s">
        <v>590</v>
      </c>
      <c r="B6" s="54">
        <v>31055</v>
      </c>
      <c r="C6" s="54">
        <v>12196</v>
      </c>
      <c r="D6" s="54">
        <v>12196</v>
      </c>
      <c r="E6" s="54">
        <v>12196</v>
      </c>
      <c r="F6" s="54"/>
      <c r="G6" s="54">
        <v>1963</v>
      </c>
      <c r="H6" s="54">
        <v>1963</v>
      </c>
      <c r="I6" s="54">
        <v>1963</v>
      </c>
      <c r="J6" s="54"/>
      <c r="K6" s="52" t="s">
        <v>638</v>
      </c>
      <c r="L6" s="52" t="s">
        <v>638</v>
      </c>
      <c r="M6" s="52" t="s">
        <v>638</v>
      </c>
    </row>
    <row r="7" spans="1:13" x14ac:dyDescent="0.35">
      <c r="A7" s="49" t="s">
        <v>591</v>
      </c>
      <c r="B7" s="48">
        <v>0.501</v>
      </c>
      <c r="C7" s="48">
        <v>8.0000000000000002E-3</v>
      </c>
      <c r="D7" s="48">
        <v>0.218</v>
      </c>
      <c r="E7" s="48">
        <v>0.14199999999999999</v>
      </c>
      <c r="F7" s="54"/>
      <c r="G7" s="48">
        <v>2.9000000000000001E-2</v>
      </c>
      <c r="H7" s="48">
        <v>0.19600000000000001</v>
      </c>
      <c r="I7" s="48">
        <v>0.17899999999999999</v>
      </c>
      <c r="J7" s="54"/>
      <c r="K7" s="52" t="s">
        <v>638</v>
      </c>
      <c r="L7" s="52" t="s">
        <v>638</v>
      </c>
      <c r="M7" s="52" t="s">
        <v>638</v>
      </c>
    </row>
    <row r="8" spans="1:13" x14ac:dyDescent="0.35">
      <c r="A8" s="51"/>
      <c r="B8" s="52"/>
      <c r="C8" s="52"/>
      <c r="D8" s="52"/>
      <c r="E8" s="52"/>
      <c r="F8" s="52"/>
      <c r="G8" s="52"/>
      <c r="H8" s="52"/>
      <c r="I8" s="52"/>
      <c r="J8" s="52"/>
      <c r="K8" s="62"/>
      <c r="L8" s="62"/>
      <c r="M8" s="62"/>
    </row>
    <row r="9" spans="1:13" x14ac:dyDescent="0.35">
      <c r="A9" s="51" t="s">
        <v>631</v>
      </c>
      <c r="B9" s="52">
        <v>0.44</v>
      </c>
      <c r="C9" s="52">
        <v>22.57</v>
      </c>
      <c r="D9" s="52">
        <v>15.23</v>
      </c>
      <c r="E9" s="52">
        <v>13.58</v>
      </c>
      <c r="F9" s="52"/>
      <c r="G9" s="52">
        <v>27.25</v>
      </c>
      <c r="H9" s="52">
        <v>19.02</v>
      </c>
      <c r="I9" s="52">
        <v>15.35</v>
      </c>
      <c r="J9" s="52"/>
      <c r="K9" s="52" t="s">
        <v>638</v>
      </c>
      <c r="L9" s="52" t="s">
        <v>638</v>
      </c>
      <c r="M9" s="52" t="s">
        <v>638</v>
      </c>
    </row>
    <row r="10" spans="1:13" x14ac:dyDescent="0.35">
      <c r="A10" s="51" t="s">
        <v>590</v>
      </c>
      <c r="B10" s="54">
        <v>53199</v>
      </c>
      <c r="C10" s="54">
        <v>25849</v>
      </c>
      <c r="D10" s="54">
        <v>25849</v>
      </c>
      <c r="E10" s="54">
        <v>25849</v>
      </c>
      <c r="F10" s="54"/>
      <c r="G10" s="54">
        <v>3553</v>
      </c>
      <c r="H10" s="54">
        <v>3553</v>
      </c>
      <c r="I10" s="54">
        <v>3553</v>
      </c>
      <c r="J10" s="54"/>
      <c r="K10" s="52" t="s">
        <v>638</v>
      </c>
      <c r="L10" s="52" t="s">
        <v>638</v>
      </c>
      <c r="M10" s="52" t="s">
        <v>638</v>
      </c>
    </row>
    <row r="11" spans="1:13" x14ac:dyDescent="0.35">
      <c r="A11" s="49" t="s">
        <v>591</v>
      </c>
      <c r="B11" s="48">
        <v>0.51800000000000002</v>
      </c>
      <c r="C11" s="48">
        <v>1.6E-2</v>
      </c>
      <c r="D11" s="48">
        <v>0.17599999999999999</v>
      </c>
      <c r="E11" s="48">
        <v>0.123</v>
      </c>
      <c r="F11" s="54"/>
      <c r="G11" s="48">
        <v>3.7999999999999999E-2</v>
      </c>
      <c r="H11" s="48">
        <v>0.16200000000000001</v>
      </c>
      <c r="I11" s="48">
        <v>0.17599999999999999</v>
      </c>
      <c r="J11" s="54"/>
      <c r="K11" s="52" t="s">
        <v>638</v>
      </c>
      <c r="L11" s="52" t="s">
        <v>638</v>
      </c>
      <c r="M11" s="52" t="s">
        <v>638</v>
      </c>
    </row>
    <row r="12" spans="1:13" x14ac:dyDescent="0.3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62"/>
      <c r="L12" s="62"/>
      <c r="M12" s="62"/>
    </row>
    <row r="13" spans="1:13" x14ac:dyDescent="0.35">
      <c r="A13" s="51" t="s">
        <v>630</v>
      </c>
      <c r="B13" s="52">
        <v>1.97</v>
      </c>
      <c r="C13" s="52">
        <v>13.05</v>
      </c>
      <c r="D13" s="63">
        <v>10.4</v>
      </c>
      <c r="E13" s="63">
        <v>9.1</v>
      </c>
      <c r="F13" s="52"/>
      <c r="G13" s="52">
        <v>21.89</v>
      </c>
      <c r="H13" s="52">
        <v>11.51</v>
      </c>
      <c r="I13" s="52">
        <v>4.79</v>
      </c>
      <c r="J13" s="52"/>
      <c r="K13" s="52" t="s">
        <v>638</v>
      </c>
      <c r="L13" s="52" t="s">
        <v>638</v>
      </c>
      <c r="M13" s="52" t="s">
        <v>638</v>
      </c>
    </row>
    <row r="14" spans="1:13" x14ac:dyDescent="0.35">
      <c r="A14" s="51" t="s">
        <v>590</v>
      </c>
      <c r="B14" s="54">
        <v>48374</v>
      </c>
      <c r="C14" s="54">
        <v>22373</v>
      </c>
      <c r="D14" s="54">
        <v>22373</v>
      </c>
      <c r="E14" s="54">
        <v>22373</v>
      </c>
      <c r="F14" s="54"/>
      <c r="G14" s="54">
        <v>2697</v>
      </c>
      <c r="H14" s="54">
        <v>2697</v>
      </c>
      <c r="I14" s="54">
        <v>2697</v>
      </c>
      <c r="J14" s="54"/>
      <c r="K14" s="52" t="s">
        <v>638</v>
      </c>
      <c r="L14" s="52" t="s">
        <v>638</v>
      </c>
      <c r="M14" s="52" t="s">
        <v>638</v>
      </c>
    </row>
    <row r="15" spans="1:13" x14ac:dyDescent="0.35">
      <c r="A15" s="49" t="s">
        <v>591</v>
      </c>
      <c r="B15" s="48">
        <v>0.502</v>
      </c>
      <c r="C15" s="48">
        <v>4.0000000000000001E-3</v>
      </c>
      <c r="D15" s="48">
        <v>0.16600000000000001</v>
      </c>
      <c r="E15" s="64">
        <v>0.12</v>
      </c>
      <c r="F15" s="54"/>
      <c r="G15" s="48">
        <v>1.2999999999999999E-2</v>
      </c>
      <c r="H15" s="48">
        <v>0.158</v>
      </c>
      <c r="I15" s="48">
        <v>0.14499999999999999</v>
      </c>
      <c r="J15" s="54"/>
      <c r="K15" s="52" t="s">
        <v>638</v>
      </c>
      <c r="L15" s="52" t="s">
        <v>638</v>
      </c>
      <c r="M15" s="52" t="s">
        <v>638</v>
      </c>
    </row>
    <row r="16" spans="1:13" x14ac:dyDescent="0.3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62"/>
      <c r="L16" s="62"/>
      <c r="M16" s="62"/>
    </row>
    <row r="17" spans="1:13" x14ac:dyDescent="0.35">
      <c r="A17" s="51" t="s">
        <v>629</v>
      </c>
      <c r="B17" s="52">
        <v>0.94</v>
      </c>
      <c r="C17" s="52">
        <v>18.66</v>
      </c>
      <c r="D17" s="52">
        <v>13.29</v>
      </c>
      <c r="E17" s="52">
        <v>11.73</v>
      </c>
      <c r="F17" s="52"/>
      <c r="G17" s="52">
        <v>26.34</v>
      </c>
      <c r="H17" s="52">
        <v>17.440000000000001</v>
      </c>
      <c r="I17" s="52">
        <v>15.57</v>
      </c>
      <c r="J17" s="52"/>
      <c r="K17" s="52" t="s">
        <v>638</v>
      </c>
      <c r="L17" s="52" t="s">
        <v>638</v>
      </c>
      <c r="M17" s="52" t="s">
        <v>638</v>
      </c>
    </row>
    <row r="18" spans="1:13" x14ac:dyDescent="0.35">
      <c r="A18" s="51" t="s">
        <v>590</v>
      </c>
      <c r="B18" s="50">
        <v>62476</v>
      </c>
      <c r="C18" s="50">
        <v>31113</v>
      </c>
      <c r="D18" s="50">
        <v>31113</v>
      </c>
      <c r="E18" s="50">
        <v>31113</v>
      </c>
      <c r="F18" s="50"/>
      <c r="G18" s="50">
        <v>4360</v>
      </c>
      <c r="H18" s="50">
        <v>4360</v>
      </c>
      <c r="I18" s="50">
        <v>4360</v>
      </c>
      <c r="J18" s="50"/>
      <c r="K18" s="52" t="s">
        <v>638</v>
      </c>
      <c r="L18" s="52" t="s">
        <v>638</v>
      </c>
      <c r="M18" s="52" t="s">
        <v>638</v>
      </c>
    </row>
    <row r="19" spans="1:13" x14ac:dyDescent="0.35">
      <c r="A19" s="49" t="s">
        <v>591</v>
      </c>
      <c r="B19" s="48">
        <v>0.505</v>
      </c>
      <c r="C19" s="48">
        <v>1.4E-2</v>
      </c>
      <c r="D19" s="48">
        <v>0.16400000000000001</v>
      </c>
      <c r="E19" s="48">
        <v>0.113</v>
      </c>
      <c r="F19" s="48"/>
      <c r="G19" s="48">
        <v>3.6999999999999998E-2</v>
      </c>
      <c r="H19" s="48">
        <v>0.154</v>
      </c>
      <c r="I19" s="48">
        <v>0.16900000000000001</v>
      </c>
      <c r="J19" s="48"/>
      <c r="K19" s="61" t="s">
        <v>638</v>
      </c>
      <c r="L19" s="61" t="s">
        <v>638</v>
      </c>
      <c r="M19" s="61" t="s">
        <v>638</v>
      </c>
    </row>
  </sheetData>
  <mergeCells count="3">
    <mergeCell ref="B2:E2"/>
    <mergeCell ref="G2:I2"/>
    <mergeCell ref="K2:M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RowHeight="14.5" x14ac:dyDescent="0.35"/>
  <cols>
    <col min="1" max="1" width="23.36328125" customWidth="1"/>
  </cols>
  <sheetData>
    <row r="1" spans="1:13" s="4" customFormat="1" x14ac:dyDescent="0.35">
      <c r="A1" s="4" t="s">
        <v>155</v>
      </c>
    </row>
    <row r="2" spans="1:13" x14ac:dyDescent="0.35">
      <c r="A2" s="60"/>
      <c r="B2" s="88" t="s">
        <v>636</v>
      </c>
      <c r="C2" s="88"/>
      <c r="D2" s="88"/>
      <c r="E2" s="88"/>
      <c r="F2" s="59"/>
      <c r="G2" s="88" t="s">
        <v>635</v>
      </c>
      <c r="H2" s="88"/>
      <c r="I2" s="88"/>
      <c r="J2" s="58"/>
      <c r="K2" s="88" t="s">
        <v>634</v>
      </c>
      <c r="L2" s="88"/>
      <c r="M2" s="88"/>
    </row>
    <row r="3" spans="1:13" x14ac:dyDescent="0.35">
      <c r="A3" s="57"/>
      <c r="B3" s="56" t="str">
        <f>"(0)"</f>
        <v>(0)</v>
      </c>
      <c r="C3" s="56" t="str">
        <f>"(1)"</f>
        <v>(1)</v>
      </c>
      <c r="D3" s="56" t="str">
        <f>"(2)"</f>
        <v>(2)</v>
      </c>
      <c r="E3" s="56" t="str">
        <f>"(9)"</f>
        <v>(9)</v>
      </c>
      <c r="F3" s="56"/>
      <c r="G3" s="56" t="str">
        <f>"(1)"</f>
        <v>(1)</v>
      </c>
      <c r="H3" s="56" t="str">
        <f>"(2)"</f>
        <v>(2)</v>
      </c>
      <c r="I3" s="56" t="str">
        <f>"(9)"</f>
        <v>(9)</v>
      </c>
      <c r="J3" s="56"/>
      <c r="K3" s="56" t="str">
        <f>"(1)"</f>
        <v>(1)</v>
      </c>
      <c r="L3" s="56" t="str">
        <f>"(2)"</f>
        <v>(2)</v>
      </c>
      <c r="M3" s="56" t="str">
        <f>"(9)"</f>
        <v>(9)</v>
      </c>
    </row>
    <row r="4" spans="1:13" ht="28" customHeight="1" x14ac:dyDescent="0.35">
      <c r="A4" s="51"/>
      <c r="B4" s="55" t="s">
        <v>633</v>
      </c>
      <c r="C4" s="55" t="s">
        <v>579</v>
      </c>
      <c r="D4" s="55" t="s">
        <v>580</v>
      </c>
      <c r="E4" s="55" t="s">
        <v>587</v>
      </c>
      <c r="F4" s="54"/>
      <c r="G4" s="55" t="s">
        <v>579</v>
      </c>
      <c r="H4" s="55" t="s">
        <v>580</v>
      </c>
      <c r="I4" s="55" t="s">
        <v>587</v>
      </c>
      <c r="J4" s="54"/>
      <c r="K4" s="55" t="s">
        <v>579</v>
      </c>
      <c r="L4" s="55" t="s">
        <v>580</v>
      </c>
      <c r="M4" s="55" t="s">
        <v>587</v>
      </c>
    </row>
    <row r="5" spans="1:13" x14ac:dyDescent="0.35">
      <c r="A5" s="53" t="s">
        <v>637</v>
      </c>
      <c r="B5" s="52">
        <v>2.73</v>
      </c>
      <c r="C5" s="52">
        <v>6.62</v>
      </c>
      <c r="D5" s="52" t="str">
        <f>"11.20"</f>
        <v>11.20</v>
      </c>
      <c r="E5" s="52">
        <v>13.42</v>
      </c>
      <c r="F5" s="52"/>
      <c r="G5" s="52">
        <v>18.71</v>
      </c>
      <c r="H5" s="52" t="str">
        <f>"11.00"</f>
        <v>11.00</v>
      </c>
      <c r="I5" s="52">
        <v>15.49</v>
      </c>
      <c r="J5" s="52"/>
      <c r="K5" s="52" t="s">
        <v>638</v>
      </c>
      <c r="L5" s="52" t="s">
        <v>638</v>
      </c>
      <c r="M5" s="52" t="s">
        <v>638</v>
      </c>
    </row>
    <row r="6" spans="1:13" x14ac:dyDescent="0.35">
      <c r="A6" s="51" t="s">
        <v>590</v>
      </c>
      <c r="B6" s="54">
        <v>72340</v>
      </c>
      <c r="C6" s="54">
        <v>27877</v>
      </c>
      <c r="D6" s="54">
        <v>27877</v>
      </c>
      <c r="E6" s="54">
        <v>27877</v>
      </c>
      <c r="F6" s="54"/>
      <c r="G6" s="54">
        <v>2732</v>
      </c>
      <c r="H6" s="54">
        <v>2732</v>
      </c>
      <c r="I6" s="54">
        <v>2732</v>
      </c>
      <c r="J6" s="54"/>
      <c r="K6" s="52" t="s">
        <v>638</v>
      </c>
      <c r="L6" s="52" t="s">
        <v>638</v>
      </c>
      <c r="M6" s="52" t="s">
        <v>638</v>
      </c>
    </row>
    <row r="7" spans="1:13" x14ac:dyDescent="0.35">
      <c r="A7" s="49" t="s">
        <v>591</v>
      </c>
      <c r="B7" s="48">
        <v>0.36699999999999999</v>
      </c>
      <c r="C7" s="48">
        <v>1E-3</v>
      </c>
      <c r="D7" s="48">
        <v>0.28499999999999998</v>
      </c>
      <c r="E7" s="48">
        <v>0.13700000000000001</v>
      </c>
      <c r="F7" s="54"/>
      <c r="G7" s="48">
        <v>1.4E-2</v>
      </c>
      <c r="H7" s="48">
        <v>0.184</v>
      </c>
      <c r="I7" s="48">
        <v>0.152</v>
      </c>
      <c r="J7" s="54"/>
      <c r="K7" s="61" t="s">
        <v>638</v>
      </c>
      <c r="L7" s="61" t="s">
        <v>638</v>
      </c>
      <c r="M7" s="61" t="s">
        <v>638</v>
      </c>
    </row>
    <row r="8" spans="1:13" x14ac:dyDescent="0.3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x14ac:dyDescent="0.35">
      <c r="A9" s="51" t="s">
        <v>639</v>
      </c>
      <c r="B9" s="52">
        <v>1.73</v>
      </c>
      <c r="C9" s="52">
        <v>6.55</v>
      </c>
      <c r="D9" s="52">
        <v>11.69</v>
      </c>
      <c r="E9" s="52">
        <v>14.54</v>
      </c>
      <c r="F9" s="52"/>
      <c r="G9" s="52">
        <v>15.68</v>
      </c>
      <c r="H9" s="52">
        <v>11.08</v>
      </c>
      <c r="I9" s="52">
        <v>18.91</v>
      </c>
      <c r="J9" s="52"/>
      <c r="K9" s="52">
        <v>17.739999999999998</v>
      </c>
      <c r="L9" s="52">
        <v>10.85</v>
      </c>
      <c r="M9" s="52">
        <v>13.81</v>
      </c>
    </row>
    <row r="10" spans="1:13" x14ac:dyDescent="0.35">
      <c r="A10" s="51" t="s">
        <v>590</v>
      </c>
      <c r="B10" s="54">
        <v>104103</v>
      </c>
      <c r="C10" s="54">
        <v>48052</v>
      </c>
      <c r="D10" s="54">
        <v>48052</v>
      </c>
      <c r="E10" s="54">
        <v>48052</v>
      </c>
      <c r="F10" s="54"/>
      <c r="G10" s="54">
        <v>5919</v>
      </c>
      <c r="H10" s="54">
        <v>5919</v>
      </c>
      <c r="I10" s="54">
        <v>5919</v>
      </c>
      <c r="J10" s="54"/>
      <c r="K10" s="54">
        <v>1172</v>
      </c>
      <c r="L10" s="54">
        <v>1172</v>
      </c>
      <c r="M10" s="54">
        <v>1172</v>
      </c>
    </row>
    <row r="11" spans="1:13" x14ac:dyDescent="0.35">
      <c r="A11" s="49" t="s">
        <v>591</v>
      </c>
      <c r="B11" s="48" t="str">
        <f>"0.390"</f>
        <v>0.390</v>
      </c>
      <c r="C11" s="48">
        <v>1E-3</v>
      </c>
      <c r="D11" s="48">
        <v>0.216</v>
      </c>
      <c r="E11" s="48">
        <v>0.106</v>
      </c>
      <c r="F11" s="54"/>
      <c r="G11" s="48">
        <v>1.4E-2</v>
      </c>
      <c r="H11" s="48">
        <v>0.13500000000000001</v>
      </c>
      <c r="I11" s="48">
        <v>0.111</v>
      </c>
      <c r="J11" s="54"/>
      <c r="K11" s="48">
        <v>1.7000000000000001E-2</v>
      </c>
      <c r="L11" s="48">
        <v>0.112</v>
      </c>
      <c r="M11" s="48">
        <v>7.5999999999999998E-2</v>
      </c>
    </row>
    <row r="12" spans="1:13" x14ac:dyDescent="0.3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x14ac:dyDescent="0.35">
      <c r="A13" s="51" t="s">
        <v>640</v>
      </c>
      <c r="B13" s="52">
        <v>1.88</v>
      </c>
      <c r="C13" s="52">
        <v>1.42</v>
      </c>
      <c r="D13" s="52">
        <v>7.72</v>
      </c>
      <c r="E13" s="52">
        <v>7.48</v>
      </c>
      <c r="F13" s="52"/>
      <c r="G13" s="52">
        <v>11.58</v>
      </c>
      <c r="H13" s="52" t="str">
        <f>"9.60"</f>
        <v>9.60</v>
      </c>
      <c r="I13" s="52">
        <v>7.73</v>
      </c>
      <c r="J13" s="52"/>
      <c r="K13" s="52" t="s">
        <v>638</v>
      </c>
      <c r="L13" s="52" t="s">
        <v>638</v>
      </c>
      <c r="M13" s="52" t="s">
        <v>638</v>
      </c>
    </row>
    <row r="14" spans="1:13" x14ac:dyDescent="0.35">
      <c r="A14" s="51" t="s">
        <v>590</v>
      </c>
      <c r="B14" s="54">
        <v>99177</v>
      </c>
      <c r="C14" s="54">
        <v>45087</v>
      </c>
      <c r="D14" s="54">
        <v>45087</v>
      </c>
      <c r="E14" s="54">
        <v>45087</v>
      </c>
      <c r="F14" s="54"/>
      <c r="G14" s="54">
        <v>4204</v>
      </c>
      <c r="H14" s="54">
        <v>4204</v>
      </c>
      <c r="I14" s="54">
        <v>4204</v>
      </c>
      <c r="J14" s="54"/>
      <c r="K14" s="52" t="s">
        <v>638</v>
      </c>
      <c r="L14" s="52" t="s">
        <v>638</v>
      </c>
      <c r="M14" s="52" t="s">
        <v>638</v>
      </c>
    </row>
    <row r="15" spans="1:13" x14ac:dyDescent="0.35">
      <c r="A15" s="49" t="s">
        <v>591</v>
      </c>
      <c r="B15" s="48">
        <v>0.38300000000000001</v>
      </c>
      <c r="C15" s="48">
        <v>1E-3</v>
      </c>
      <c r="D15" s="48">
        <v>0.22600000000000001</v>
      </c>
      <c r="E15" s="48">
        <v>0.109</v>
      </c>
      <c r="F15" s="54"/>
      <c r="G15" s="48">
        <v>2E-3</v>
      </c>
      <c r="H15" s="48" t="str">
        <f>"0.150"</f>
        <v>0.150</v>
      </c>
      <c r="I15" s="48">
        <v>0.113</v>
      </c>
      <c r="J15" s="54"/>
      <c r="K15" s="61" t="s">
        <v>638</v>
      </c>
      <c r="L15" s="61" t="s">
        <v>638</v>
      </c>
      <c r="M15" s="61" t="s">
        <v>638</v>
      </c>
    </row>
    <row r="16" spans="1:13" x14ac:dyDescent="0.3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x14ac:dyDescent="0.35">
      <c r="A17" s="51" t="s">
        <v>641</v>
      </c>
      <c r="B17" s="52">
        <v>1.81</v>
      </c>
      <c r="C17" s="52">
        <v>4.08</v>
      </c>
      <c r="D17" s="52">
        <v>9.41</v>
      </c>
      <c r="E17" s="52">
        <v>11.95</v>
      </c>
      <c r="F17" s="52"/>
      <c r="G17" s="52">
        <v>14.22</v>
      </c>
      <c r="H17" s="52">
        <v>9.85</v>
      </c>
      <c r="I17" s="52">
        <v>15.06</v>
      </c>
      <c r="J17" s="52"/>
      <c r="K17" s="52" t="str">
        <f>"14.70"</f>
        <v>14.70</v>
      </c>
      <c r="L17" s="52">
        <v>10.24</v>
      </c>
      <c r="M17" s="52">
        <v>9.39</v>
      </c>
    </row>
    <row r="18" spans="1:13" x14ac:dyDescent="0.35">
      <c r="A18" s="51" t="s">
        <v>590</v>
      </c>
      <c r="B18" s="50">
        <v>118075</v>
      </c>
      <c r="C18" s="50">
        <v>55793</v>
      </c>
      <c r="D18" s="50">
        <v>55793</v>
      </c>
      <c r="E18" s="50">
        <v>55793</v>
      </c>
      <c r="F18" s="50"/>
      <c r="G18" s="50">
        <v>7075</v>
      </c>
      <c r="H18" s="50">
        <v>7075</v>
      </c>
      <c r="I18" s="50">
        <v>7075</v>
      </c>
      <c r="J18" s="50"/>
      <c r="K18" s="50">
        <v>1497</v>
      </c>
      <c r="L18" s="50">
        <v>1497</v>
      </c>
      <c r="M18" s="50">
        <v>1497</v>
      </c>
    </row>
    <row r="19" spans="1:13" x14ac:dyDescent="0.35">
      <c r="A19" s="49" t="s">
        <v>591</v>
      </c>
      <c r="B19" s="48">
        <v>0.39300000000000002</v>
      </c>
      <c r="C19" s="48">
        <v>1E-3</v>
      </c>
      <c r="D19" s="48">
        <v>0.19900000000000001</v>
      </c>
      <c r="E19" s="48">
        <v>9.4E-2</v>
      </c>
      <c r="F19" s="48"/>
      <c r="G19" s="48">
        <v>1.2E-2</v>
      </c>
      <c r="H19" s="48">
        <v>0.125</v>
      </c>
      <c r="I19" s="48">
        <v>0.10100000000000001</v>
      </c>
      <c r="J19" s="48"/>
      <c r="K19" s="48">
        <v>1.0999999999999999E-2</v>
      </c>
      <c r="L19" s="48">
        <v>0.10199999999999999</v>
      </c>
      <c r="M19" s="48">
        <v>8.6999999999999994E-2</v>
      </c>
    </row>
  </sheetData>
  <mergeCells count="3">
    <mergeCell ref="B2:E2"/>
    <mergeCell ref="G2:I2"/>
    <mergeCell ref="K2:M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RowHeight="14.5" x14ac:dyDescent="0.35"/>
  <cols>
    <col min="1" max="1" width="23.36328125" customWidth="1"/>
  </cols>
  <sheetData>
    <row r="1" spans="1:13" s="4" customFormat="1" x14ac:dyDescent="0.35">
      <c r="A1" s="4" t="s">
        <v>156</v>
      </c>
    </row>
    <row r="2" spans="1:13" x14ac:dyDescent="0.35">
      <c r="A2" s="60"/>
      <c r="B2" s="88" t="s">
        <v>636</v>
      </c>
      <c r="C2" s="88"/>
      <c r="D2" s="88"/>
      <c r="E2" s="88"/>
      <c r="F2" s="59"/>
      <c r="G2" s="88" t="s">
        <v>635</v>
      </c>
      <c r="H2" s="88"/>
      <c r="I2" s="88"/>
      <c r="J2" s="58"/>
      <c r="K2" s="88" t="s">
        <v>634</v>
      </c>
      <c r="L2" s="88"/>
      <c r="M2" s="88"/>
    </row>
    <row r="3" spans="1:13" x14ac:dyDescent="0.35">
      <c r="A3" s="57"/>
      <c r="B3" s="56" t="str">
        <f>"(0)"</f>
        <v>(0)</v>
      </c>
      <c r="C3" s="56" t="str">
        <f>"(1)"</f>
        <v>(1)</v>
      </c>
      <c r="D3" s="56" t="str">
        <f>"(2)"</f>
        <v>(2)</v>
      </c>
      <c r="E3" s="56" t="str">
        <f>"(9)"</f>
        <v>(9)</v>
      </c>
      <c r="F3" s="56"/>
      <c r="G3" s="56" t="str">
        <f>"(1)"</f>
        <v>(1)</v>
      </c>
      <c r="H3" s="56" t="str">
        <f>"(2)"</f>
        <v>(2)</v>
      </c>
      <c r="I3" s="56" t="str">
        <f>"(9)"</f>
        <v>(9)</v>
      </c>
      <c r="J3" s="56"/>
      <c r="K3" s="56" t="str">
        <f>"(1)"</f>
        <v>(1)</v>
      </c>
      <c r="L3" s="56" t="str">
        <f>"(2)"</f>
        <v>(2)</v>
      </c>
      <c r="M3" s="56" t="str">
        <f>"(9)"</f>
        <v>(9)</v>
      </c>
    </row>
    <row r="4" spans="1:13" ht="28" customHeight="1" x14ac:dyDescent="0.35">
      <c r="A4" s="51"/>
      <c r="B4" s="55" t="s">
        <v>633</v>
      </c>
      <c r="C4" s="55" t="s">
        <v>579</v>
      </c>
      <c r="D4" s="55" t="s">
        <v>580</v>
      </c>
      <c r="E4" s="55" t="s">
        <v>587</v>
      </c>
      <c r="F4" s="54"/>
      <c r="G4" s="55" t="s">
        <v>579</v>
      </c>
      <c r="H4" s="55" t="s">
        <v>580</v>
      </c>
      <c r="I4" s="55" t="s">
        <v>587</v>
      </c>
      <c r="J4" s="54"/>
      <c r="K4" s="55" t="s">
        <v>579</v>
      </c>
      <c r="L4" s="55" t="s">
        <v>580</v>
      </c>
      <c r="M4" s="55" t="s">
        <v>587</v>
      </c>
    </row>
    <row r="5" spans="1:13" x14ac:dyDescent="0.35">
      <c r="A5" s="53" t="s">
        <v>632</v>
      </c>
      <c r="B5" s="52">
        <v>10.31</v>
      </c>
      <c r="C5" s="52">
        <v>32.57</v>
      </c>
      <c r="D5" s="52">
        <v>22.39</v>
      </c>
      <c r="E5" s="52">
        <v>19.420000000000002</v>
      </c>
      <c r="F5" s="52"/>
      <c r="G5" s="52">
        <v>29.93</v>
      </c>
      <c r="H5" s="52">
        <v>21.15</v>
      </c>
      <c r="I5" s="63">
        <v>21.3</v>
      </c>
      <c r="J5" s="52"/>
      <c r="K5" s="52">
        <v>25.94</v>
      </c>
      <c r="L5" s="52">
        <v>16.88</v>
      </c>
      <c r="M5" s="52">
        <v>20.46</v>
      </c>
    </row>
    <row r="6" spans="1:13" x14ac:dyDescent="0.35">
      <c r="A6" s="51" t="s">
        <v>590</v>
      </c>
      <c r="B6" s="54">
        <v>146204</v>
      </c>
      <c r="C6" s="54">
        <v>30030</v>
      </c>
      <c r="D6" s="54">
        <v>30030</v>
      </c>
      <c r="E6" s="54">
        <v>30030</v>
      </c>
      <c r="F6" s="54"/>
      <c r="G6" s="54">
        <v>12076</v>
      </c>
      <c r="H6" s="54">
        <v>12076</v>
      </c>
      <c r="I6" s="54">
        <v>12076</v>
      </c>
      <c r="J6" s="54"/>
      <c r="K6" s="52">
        <v>2814</v>
      </c>
      <c r="L6" s="52">
        <v>2814</v>
      </c>
      <c r="M6" s="52">
        <v>2814</v>
      </c>
    </row>
    <row r="7" spans="1:13" x14ac:dyDescent="0.35">
      <c r="A7" s="49" t="s">
        <v>591</v>
      </c>
      <c r="B7" s="48">
        <v>0.218</v>
      </c>
      <c r="C7" s="48">
        <v>8.0000000000000002E-3</v>
      </c>
      <c r="D7" s="48">
        <v>0.182</v>
      </c>
      <c r="E7" s="48">
        <v>0.25900000000000001</v>
      </c>
      <c r="F7" s="54"/>
      <c r="G7" s="48">
        <v>1.0999999999999999E-2</v>
      </c>
      <c r="H7" s="48">
        <v>0.151</v>
      </c>
      <c r="I7" s="48">
        <v>0.253</v>
      </c>
      <c r="J7" s="54"/>
      <c r="K7" s="61">
        <v>1.4E-2</v>
      </c>
      <c r="L7" s="65">
        <v>0.16</v>
      </c>
      <c r="M7" s="61">
        <v>0.189</v>
      </c>
    </row>
    <row r="8" spans="1:13" x14ac:dyDescent="0.3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x14ac:dyDescent="0.35">
      <c r="A9" s="51" t="s">
        <v>631</v>
      </c>
      <c r="B9" s="63">
        <v>6.7</v>
      </c>
      <c r="C9" s="63">
        <v>29.84</v>
      </c>
      <c r="D9" s="63">
        <v>21.73</v>
      </c>
      <c r="E9" s="63">
        <v>24.19</v>
      </c>
      <c r="F9" s="63"/>
      <c r="G9" s="63">
        <v>28.96</v>
      </c>
      <c r="H9" s="63">
        <v>21.82</v>
      </c>
      <c r="I9" s="63">
        <v>24.34</v>
      </c>
      <c r="K9" s="63">
        <v>24.52</v>
      </c>
      <c r="L9" s="63">
        <v>18.04</v>
      </c>
      <c r="M9" s="63">
        <v>15.45</v>
      </c>
    </row>
    <row r="10" spans="1:13" x14ac:dyDescent="0.35">
      <c r="A10" s="51" t="s">
        <v>590</v>
      </c>
      <c r="B10" s="54">
        <v>213696</v>
      </c>
      <c r="C10" s="54">
        <v>64182</v>
      </c>
      <c r="D10" s="54">
        <v>64182</v>
      </c>
      <c r="E10" s="54">
        <v>64182</v>
      </c>
      <c r="F10" s="54"/>
      <c r="G10" s="54">
        <v>28902</v>
      </c>
      <c r="H10" s="54">
        <v>28902</v>
      </c>
      <c r="I10" s="54">
        <v>28902</v>
      </c>
      <c r="J10" s="54"/>
      <c r="K10" s="54">
        <v>8249</v>
      </c>
      <c r="L10" s="54">
        <v>8249</v>
      </c>
      <c r="M10" s="54">
        <v>8249</v>
      </c>
    </row>
    <row r="11" spans="1:13" x14ac:dyDescent="0.35">
      <c r="A11" s="49" t="s">
        <v>591</v>
      </c>
      <c r="B11" s="64">
        <v>0.255</v>
      </c>
      <c r="C11" s="64">
        <v>2.1999999999999999E-2</v>
      </c>
      <c r="D11" s="64">
        <v>0.17699999999999999</v>
      </c>
      <c r="E11" s="64">
        <v>0.216</v>
      </c>
      <c r="F11" s="66"/>
      <c r="G11" s="64">
        <v>2.8000000000000001E-2</v>
      </c>
      <c r="H11" s="64">
        <v>0.15</v>
      </c>
      <c r="I11" s="64">
        <v>0.22</v>
      </c>
      <c r="J11" s="66"/>
      <c r="K11" s="64">
        <v>0.03</v>
      </c>
      <c r="L11" s="64">
        <v>0.14099999999999999</v>
      </c>
      <c r="M11" s="64">
        <v>0.17499999999999999</v>
      </c>
    </row>
    <row r="12" spans="1:13" x14ac:dyDescent="0.3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x14ac:dyDescent="0.35">
      <c r="A13" s="51" t="s">
        <v>630</v>
      </c>
      <c r="B13" s="52">
        <v>4.34</v>
      </c>
      <c r="C13" s="52">
        <v>19.329999999999998</v>
      </c>
      <c r="D13" s="52">
        <v>16.39</v>
      </c>
      <c r="E13" s="52">
        <v>18.579999999999998</v>
      </c>
      <c r="F13" s="52"/>
      <c r="G13" s="52">
        <v>19.93</v>
      </c>
      <c r="H13" s="52">
        <v>16.59</v>
      </c>
      <c r="I13" s="52">
        <v>16.670000000000002</v>
      </c>
      <c r="J13" s="52"/>
      <c r="K13" s="52">
        <v>17.16</v>
      </c>
      <c r="L13" s="52">
        <v>14.07</v>
      </c>
      <c r="M13" s="52">
        <v>8.2100000000000009</v>
      </c>
    </row>
    <row r="14" spans="1:13" x14ac:dyDescent="0.35">
      <c r="A14" s="51" t="s">
        <v>590</v>
      </c>
      <c r="B14" s="54">
        <v>234811</v>
      </c>
      <c r="C14" s="54">
        <v>72163</v>
      </c>
      <c r="D14" s="54">
        <v>72163</v>
      </c>
      <c r="E14" s="54">
        <v>72163</v>
      </c>
      <c r="F14" s="54"/>
      <c r="G14" s="54">
        <v>33187</v>
      </c>
      <c r="H14" s="54">
        <v>33187</v>
      </c>
      <c r="I14" s="54">
        <v>33187</v>
      </c>
      <c r="J14" s="54"/>
      <c r="K14" s="52">
        <v>9658</v>
      </c>
      <c r="L14" s="52">
        <v>9658</v>
      </c>
      <c r="M14" s="52">
        <v>9658</v>
      </c>
    </row>
    <row r="15" spans="1:13" x14ac:dyDescent="0.35">
      <c r="A15" s="49" t="s">
        <v>591</v>
      </c>
      <c r="B15" s="64">
        <v>0.25</v>
      </c>
      <c r="C15" s="64">
        <v>1.0999999999999999E-2</v>
      </c>
      <c r="D15" s="64">
        <v>0.16400000000000001</v>
      </c>
      <c r="E15" s="64">
        <v>0.20300000000000001</v>
      </c>
      <c r="F15" s="66"/>
      <c r="G15" s="64">
        <v>1.6E-2</v>
      </c>
      <c r="H15" s="64">
        <v>0.13200000000000001</v>
      </c>
      <c r="I15" s="64">
        <v>0.21</v>
      </c>
      <c r="J15" s="66"/>
      <c r="K15" s="65">
        <v>1.7000000000000001E-2</v>
      </c>
      <c r="L15" s="65">
        <v>0.123</v>
      </c>
      <c r="M15" s="65">
        <v>0.189</v>
      </c>
    </row>
    <row r="16" spans="1:13" x14ac:dyDescent="0.3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x14ac:dyDescent="0.35">
      <c r="A17" s="51" t="s">
        <v>629</v>
      </c>
      <c r="B17" s="63">
        <v>5.0599999999999996</v>
      </c>
      <c r="C17" s="63">
        <v>24.06</v>
      </c>
      <c r="D17" s="63">
        <v>18.809999999999999</v>
      </c>
      <c r="E17" s="63">
        <v>20.92</v>
      </c>
      <c r="F17" s="63"/>
      <c r="G17" s="63">
        <v>24.05</v>
      </c>
      <c r="H17" s="63">
        <v>18.97</v>
      </c>
      <c r="I17" s="63">
        <v>19.73</v>
      </c>
      <c r="J17" s="63"/>
      <c r="K17" s="63">
        <v>21.08</v>
      </c>
      <c r="L17" s="63">
        <v>15.58</v>
      </c>
      <c r="M17" s="63">
        <v>11.1</v>
      </c>
    </row>
    <row r="18" spans="1:13" x14ac:dyDescent="0.35">
      <c r="A18" s="51" t="s">
        <v>590</v>
      </c>
      <c r="B18" s="50">
        <v>259648</v>
      </c>
      <c r="C18" s="50">
        <v>82295</v>
      </c>
      <c r="D18" s="50">
        <v>82295</v>
      </c>
      <c r="E18" s="50">
        <v>82295</v>
      </c>
      <c r="F18" s="50"/>
      <c r="G18" s="50">
        <v>38870</v>
      </c>
      <c r="H18" s="50">
        <v>38870</v>
      </c>
      <c r="I18" s="50">
        <v>38870</v>
      </c>
      <c r="J18" s="50"/>
      <c r="K18" s="50">
        <v>12112</v>
      </c>
      <c r="L18" s="50">
        <v>12112</v>
      </c>
      <c r="M18" s="50">
        <v>12112</v>
      </c>
    </row>
    <row r="19" spans="1:13" x14ac:dyDescent="0.35">
      <c r="A19" s="49" t="s">
        <v>591</v>
      </c>
      <c r="B19" s="48">
        <v>0.26100000000000001</v>
      </c>
      <c r="C19" s="48">
        <v>2.3E-2</v>
      </c>
      <c r="D19" s="48">
        <v>0.16700000000000001</v>
      </c>
      <c r="E19" s="48">
        <v>0.192</v>
      </c>
      <c r="F19" s="48"/>
      <c r="G19" s="48">
        <v>2.8000000000000001E-2</v>
      </c>
      <c r="H19" s="48">
        <v>0.14099999999999999</v>
      </c>
      <c r="I19" s="48">
        <v>0.19700000000000001</v>
      </c>
      <c r="J19" s="48"/>
      <c r="K19" s="48">
        <v>2.8000000000000001E-2</v>
      </c>
      <c r="L19" s="48">
        <v>0.128</v>
      </c>
      <c r="M19" s="48">
        <v>0.16700000000000001</v>
      </c>
    </row>
  </sheetData>
  <mergeCells count="3">
    <mergeCell ref="B2:E2"/>
    <mergeCell ref="G2:I2"/>
    <mergeCell ref="K2:M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D11" sqref="D11"/>
    </sheetView>
  </sheetViews>
  <sheetFormatPr defaultRowHeight="14.5" x14ac:dyDescent="0.35"/>
  <cols>
    <col min="1" max="1" width="23.36328125" customWidth="1"/>
  </cols>
  <sheetData>
    <row r="1" spans="1:13" s="4" customFormat="1" x14ac:dyDescent="0.35">
      <c r="A1" s="4" t="s">
        <v>157</v>
      </c>
    </row>
    <row r="2" spans="1:13" x14ac:dyDescent="0.35">
      <c r="A2" s="60"/>
      <c r="B2" s="88" t="s">
        <v>636</v>
      </c>
      <c r="C2" s="88"/>
      <c r="D2" s="88"/>
      <c r="E2" s="88"/>
      <c r="F2" s="59"/>
      <c r="G2" s="88" t="s">
        <v>635</v>
      </c>
      <c r="H2" s="88"/>
      <c r="I2" s="88"/>
      <c r="J2" s="58"/>
      <c r="K2" s="88" t="s">
        <v>634</v>
      </c>
      <c r="L2" s="88"/>
      <c r="M2" s="88"/>
    </row>
    <row r="3" spans="1:13" x14ac:dyDescent="0.35">
      <c r="A3" s="57"/>
      <c r="B3" s="56" t="str">
        <f>"(0)"</f>
        <v>(0)</v>
      </c>
      <c r="C3" s="56" t="str">
        <f>"(1)"</f>
        <v>(1)</v>
      </c>
      <c r="D3" s="56" t="str">
        <f>"(2)"</f>
        <v>(2)</v>
      </c>
      <c r="E3" s="56" t="str">
        <f>"(9)"</f>
        <v>(9)</v>
      </c>
      <c r="F3" s="56"/>
      <c r="G3" s="56" t="str">
        <f>"(1)"</f>
        <v>(1)</v>
      </c>
      <c r="H3" s="56" t="str">
        <f>"(2)"</f>
        <v>(2)</v>
      </c>
      <c r="I3" s="56" t="str">
        <f>"(9)"</f>
        <v>(9)</v>
      </c>
      <c r="J3" s="56"/>
      <c r="K3" s="56" t="str">
        <f>"(1)"</f>
        <v>(1)</v>
      </c>
      <c r="L3" s="56" t="str">
        <f>"(2)"</f>
        <v>(2)</v>
      </c>
      <c r="M3" s="56" t="str">
        <f>"(9)"</f>
        <v>(9)</v>
      </c>
    </row>
    <row r="4" spans="1:13" ht="28" customHeight="1" x14ac:dyDescent="0.35">
      <c r="A4" s="51"/>
      <c r="B4" s="55" t="s">
        <v>633</v>
      </c>
      <c r="C4" s="55" t="s">
        <v>579</v>
      </c>
      <c r="D4" s="55" t="s">
        <v>580</v>
      </c>
      <c r="E4" s="55" t="s">
        <v>587</v>
      </c>
      <c r="F4" s="54"/>
      <c r="G4" s="55" t="s">
        <v>579</v>
      </c>
      <c r="H4" s="55" t="s">
        <v>580</v>
      </c>
      <c r="I4" s="55" t="s">
        <v>587</v>
      </c>
      <c r="J4" s="54"/>
      <c r="K4" s="55" t="s">
        <v>579</v>
      </c>
      <c r="L4" s="55" t="s">
        <v>580</v>
      </c>
      <c r="M4" s="55" t="s">
        <v>587</v>
      </c>
    </row>
    <row r="5" spans="1:13" x14ac:dyDescent="0.35">
      <c r="A5" s="53" t="s">
        <v>637</v>
      </c>
      <c r="B5" s="52">
        <v>4.0199999999999996</v>
      </c>
      <c r="C5" s="52">
        <v>14.89</v>
      </c>
      <c r="D5" s="52">
        <v>19.809999999999999</v>
      </c>
      <c r="E5" s="52">
        <v>23.23</v>
      </c>
      <c r="F5" s="52"/>
      <c r="G5" s="52">
        <v>12.15</v>
      </c>
      <c r="H5" s="52" t="str">
        <f>"17.40"</f>
        <v>17.40</v>
      </c>
      <c r="I5" s="52">
        <v>18.07</v>
      </c>
      <c r="J5" s="52"/>
      <c r="K5" s="52">
        <v>9.25</v>
      </c>
      <c r="L5" s="52">
        <v>16.86</v>
      </c>
      <c r="M5" s="52">
        <v>26.63</v>
      </c>
    </row>
    <row r="6" spans="1:13" x14ac:dyDescent="0.35">
      <c r="A6" s="51" t="s">
        <v>590</v>
      </c>
      <c r="B6" s="54">
        <v>285920</v>
      </c>
      <c r="C6" s="54">
        <v>95089</v>
      </c>
      <c r="D6" s="54">
        <v>95089</v>
      </c>
      <c r="E6" s="54">
        <v>95089</v>
      </c>
      <c r="F6" s="54"/>
      <c r="G6" s="54">
        <v>41344</v>
      </c>
      <c r="H6" s="54">
        <v>41344</v>
      </c>
      <c r="I6" s="54">
        <v>41344</v>
      </c>
      <c r="J6" s="54"/>
      <c r="K6" s="52">
        <v>12556</v>
      </c>
      <c r="L6" s="52">
        <v>12556</v>
      </c>
      <c r="M6" s="52">
        <v>12556</v>
      </c>
    </row>
    <row r="7" spans="1:13" x14ac:dyDescent="0.35">
      <c r="A7" s="49" t="s">
        <v>591</v>
      </c>
      <c r="B7" s="48">
        <v>0.36799999999999999</v>
      </c>
      <c r="C7" s="48">
        <v>1E-3</v>
      </c>
      <c r="D7" s="48">
        <v>6.8000000000000005E-2</v>
      </c>
      <c r="E7" s="48">
        <v>6.9000000000000006E-2</v>
      </c>
      <c r="F7" s="54"/>
      <c r="G7" s="48">
        <v>1E-3</v>
      </c>
      <c r="H7" s="48">
        <v>6.5000000000000002E-2</v>
      </c>
      <c r="I7" s="48">
        <v>8.7999999999999995E-2</v>
      </c>
      <c r="J7" s="54"/>
      <c r="K7" s="61">
        <v>1E-3</v>
      </c>
      <c r="L7" s="61">
        <v>7.2999999999999995E-2</v>
      </c>
      <c r="M7" s="61">
        <v>8.5999999999999993E-2</v>
      </c>
    </row>
    <row r="8" spans="1:13" x14ac:dyDescent="0.3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x14ac:dyDescent="0.35">
      <c r="A9" s="51" t="s">
        <v>639</v>
      </c>
      <c r="B9" s="52">
        <v>2.88</v>
      </c>
      <c r="C9" s="52">
        <v>17.84</v>
      </c>
      <c r="D9" s="52">
        <v>19.420000000000002</v>
      </c>
      <c r="E9" s="52">
        <v>22.64</v>
      </c>
      <c r="F9" s="52"/>
      <c r="G9" s="52">
        <v>14.61</v>
      </c>
      <c r="H9" s="52" t="str">
        <f>"16.00"</f>
        <v>16.00</v>
      </c>
      <c r="I9" s="52">
        <v>16.66</v>
      </c>
      <c r="J9" s="52"/>
      <c r="K9" s="52">
        <v>12.98</v>
      </c>
      <c r="L9" s="52">
        <v>14.93</v>
      </c>
      <c r="M9" s="52">
        <v>14.48</v>
      </c>
    </row>
    <row r="10" spans="1:13" x14ac:dyDescent="0.35">
      <c r="A10" s="51" t="s">
        <v>590</v>
      </c>
      <c r="B10" s="54">
        <v>377003</v>
      </c>
      <c r="C10" s="54">
        <v>144399</v>
      </c>
      <c r="D10" s="54">
        <v>144399</v>
      </c>
      <c r="E10" s="54">
        <v>144399</v>
      </c>
      <c r="F10" s="54"/>
      <c r="G10" s="54">
        <v>72871</v>
      </c>
      <c r="H10" s="54">
        <v>72871</v>
      </c>
      <c r="I10" s="54">
        <v>72871</v>
      </c>
      <c r="J10" s="54"/>
      <c r="K10" s="54">
        <v>24102</v>
      </c>
      <c r="L10" s="54">
        <v>24102</v>
      </c>
      <c r="M10" s="54">
        <v>24102</v>
      </c>
    </row>
    <row r="11" spans="1:13" x14ac:dyDescent="0.35">
      <c r="A11" s="49" t="s">
        <v>591</v>
      </c>
      <c r="B11" s="48">
        <v>0.38400000000000001</v>
      </c>
      <c r="C11" s="48">
        <v>6.0000000000000001E-3</v>
      </c>
      <c r="D11" s="48">
        <v>8.8999999999999996E-2</v>
      </c>
      <c r="E11" s="48">
        <v>7.2999999999999995E-2</v>
      </c>
      <c r="F11" s="54"/>
      <c r="G11" s="48">
        <v>5.0000000000000001E-3</v>
      </c>
      <c r="H11" s="48">
        <v>8.2000000000000003E-2</v>
      </c>
      <c r="I11" s="48">
        <v>9.0999999999999998E-2</v>
      </c>
      <c r="J11" s="54"/>
      <c r="K11" s="48">
        <v>5.0000000000000001E-3</v>
      </c>
      <c r="L11" s="48">
        <v>7.0999999999999994E-2</v>
      </c>
      <c r="M11" s="48">
        <v>8.5000000000000006E-2</v>
      </c>
    </row>
    <row r="12" spans="1:13" x14ac:dyDescent="0.3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x14ac:dyDescent="0.35">
      <c r="A13" s="51" t="s">
        <v>640</v>
      </c>
      <c r="B13" s="52" t="str">
        <f>"3.20"</f>
        <v>3.20</v>
      </c>
      <c r="C13" s="52">
        <v>10.25</v>
      </c>
      <c r="D13" s="52">
        <v>13.22</v>
      </c>
      <c r="E13" s="52">
        <v>15.65</v>
      </c>
      <c r="F13" s="52"/>
      <c r="G13" s="52">
        <v>8.7100000000000009</v>
      </c>
      <c r="H13" s="52">
        <v>11.24</v>
      </c>
      <c r="I13" s="52">
        <v>12.82</v>
      </c>
      <c r="J13" s="52"/>
      <c r="K13" s="52">
        <v>11.26</v>
      </c>
      <c r="L13" s="52">
        <v>13.71</v>
      </c>
      <c r="M13" s="52">
        <v>11.15</v>
      </c>
    </row>
    <row r="14" spans="1:13" x14ac:dyDescent="0.35">
      <c r="A14" s="51" t="s">
        <v>590</v>
      </c>
      <c r="B14" s="54">
        <v>403133</v>
      </c>
      <c r="C14" s="54">
        <v>155835</v>
      </c>
      <c r="D14" s="54">
        <v>155835</v>
      </c>
      <c r="E14" s="54">
        <v>155835</v>
      </c>
      <c r="F14" s="54"/>
      <c r="G14" s="54">
        <v>80698</v>
      </c>
      <c r="H14" s="54">
        <v>80698</v>
      </c>
      <c r="I14" s="54">
        <v>80698</v>
      </c>
      <c r="J14" s="54"/>
      <c r="K14" s="52">
        <v>26689</v>
      </c>
      <c r="L14" s="52">
        <v>26689</v>
      </c>
      <c r="M14" s="52">
        <v>26689</v>
      </c>
    </row>
    <row r="15" spans="1:13" x14ac:dyDescent="0.35">
      <c r="A15" s="49" t="s">
        <v>591</v>
      </c>
      <c r="B15" s="48">
        <v>0.378</v>
      </c>
      <c r="C15" s="48">
        <v>3.0000000000000001E-3</v>
      </c>
      <c r="D15" s="48">
        <v>8.7999999999999995E-2</v>
      </c>
      <c r="E15" s="48">
        <v>6.8000000000000005E-2</v>
      </c>
      <c r="F15" s="54"/>
      <c r="G15" s="48">
        <v>2E-3</v>
      </c>
      <c r="H15" s="48">
        <v>7.9000000000000001E-2</v>
      </c>
      <c r="I15" s="48">
        <v>8.5999999999999993E-2</v>
      </c>
      <c r="J15" s="54"/>
      <c r="K15" s="61">
        <v>4.0000000000000001E-3</v>
      </c>
      <c r="L15" s="61">
        <v>7.1999999999999995E-2</v>
      </c>
      <c r="M15" s="61">
        <v>7.5999999999999998E-2</v>
      </c>
    </row>
    <row r="16" spans="1:13" x14ac:dyDescent="0.3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x14ac:dyDescent="0.35">
      <c r="A17" s="51" t="s">
        <v>641</v>
      </c>
      <c r="B17" s="52">
        <v>3.04</v>
      </c>
      <c r="C17" s="52">
        <v>14.04</v>
      </c>
      <c r="D17" s="52" t="str">
        <f>"15.50"</f>
        <v>15.50</v>
      </c>
      <c r="E17" s="52">
        <v>18.43</v>
      </c>
      <c r="F17" s="52"/>
      <c r="G17" s="52">
        <v>11.66</v>
      </c>
      <c r="H17" s="52">
        <v>12.88</v>
      </c>
      <c r="I17" s="52">
        <v>14.17</v>
      </c>
      <c r="J17" s="52"/>
      <c r="K17" s="52">
        <v>12.31</v>
      </c>
      <c r="L17" s="52">
        <v>13.66</v>
      </c>
      <c r="M17" s="52" t="str">
        <f>"12.10"</f>
        <v>12.10</v>
      </c>
    </row>
    <row r="18" spans="1:13" x14ac:dyDescent="0.35">
      <c r="A18" s="51" t="s">
        <v>590</v>
      </c>
      <c r="B18" s="50">
        <v>442674</v>
      </c>
      <c r="C18" s="50">
        <v>173509</v>
      </c>
      <c r="D18" s="50">
        <v>173509</v>
      </c>
      <c r="E18" s="50">
        <v>173509</v>
      </c>
      <c r="F18" s="50"/>
      <c r="G18" s="50">
        <v>91326</v>
      </c>
      <c r="H18" s="50">
        <v>91326</v>
      </c>
      <c r="I18" s="50">
        <v>91326</v>
      </c>
      <c r="J18" s="50"/>
      <c r="K18" s="50">
        <v>31121</v>
      </c>
      <c r="L18" s="50">
        <v>31121</v>
      </c>
      <c r="M18" s="50">
        <v>31121</v>
      </c>
    </row>
    <row r="19" spans="1:13" x14ac:dyDescent="0.35">
      <c r="A19" s="49" t="s">
        <v>591</v>
      </c>
      <c r="B19" s="48">
        <v>0.38800000000000001</v>
      </c>
      <c r="C19" s="48">
        <v>7.0000000000000001E-3</v>
      </c>
      <c r="D19" s="48">
        <v>9.0999999999999998E-2</v>
      </c>
      <c r="E19" s="48" t="str">
        <f>"0.070"</f>
        <v>0.070</v>
      </c>
      <c r="F19" s="48"/>
      <c r="G19" s="48">
        <v>5.0000000000000001E-3</v>
      </c>
      <c r="H19" s="48">
        <v>8.1000000000000003E-2</v>
      </c>
      <c r="I19" s="48">
        <v>8.4000000000000005E-2</v>
      </c>
      <c r="J19" s="48"/>
      <c r="K19" s="48">
        <v>7.0000000000000001E-3</v>
      </c>
      <c r="L19" s="48">
        <v>7.1999999999999995E-2</v>
      </c>
      <c r="M19" s="48">
        <v>7.4999999999999997E-2</v>
      </c>
    </row>
  </sheetData>
  <mergeCells count="3">
    <mergeCell ref="B2:E2"/>
    <mergeCell ref="G2:I2"/>
    <mergeCell ref="K2:M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F10" sqref="F10"/>
    </sheetView>
  </sheetViews>
  <sheetFormatPr defaultRowHeight="14.5" x14ac:dyDescent="0.35"/>
  <cols>
    <col min="1" max="1" width="15.6328125" customWidth="1"/>
  </cols>
  <sheetData>
    <row r="1" spans="1:12" s="4" customFormat="1" x14ac:dyDescent="0.35">
      <c r="A1" s="4" t="s">
        <v>158</v>
      </c>
    </row>
    <row r="2" spans="1:12" x14ac:dyDescent="0.35">
      <c r="A2" s="60"/>
      <c r="B2" s="88" t="s">
        <v>636</v>
      </c>
      <c r="C2" s="88"/>
      <c r="D2" s="88"/>
      <c r="E2" s="59"/>
      <c r="F2" s="88" t="s">
        <v>635</v>
      </c>
      <c r="G2" s="88"/>
      <c r="H2" s="88"/>
      <c r="I2" s="58"/>
      <c r="J2" s="88" t="s">
        <v>634</v>
      </c>
      <c r="K2" s="88"/>
      <c r="L2" s="88"/>
    </row>
    <row r="3" spans="1:12" ht="28" customHeight="1" x14ac:dyDescent="0.35">
      <c r="A3" s="57"/>
      <c r="B3" s="56" t="str">
        <f>"(1)"</f>
        <v>(1)</v>
      </c>
      <c r="C3" s="56" t="str">
        <f>"(2)"</f>
        <v>(2)</v>
      </c>
      <c r="D3" s="56" t="str">
        <f>"(9)"</f>
        <v>(9)</v>
      </c>
      <c r="E3" s="56"/>
      <c r="F3" s="56" t="str">
        <f>"(1)"</f>
        <v>(1)</v>
      </c>
      <c r="G3" s="56" t="str">
        <f>"(2)"</f>
        <v>(2)</v>
      </c>
      <c r="H3" s="56" t="str">
        <f>"(9)"</f>
        <v>(9)</v>
      </c>
      <c r="I3" s="56"/>
      <c r="J3" s="56" t="str">
        <f>"(1)"</f>
        <v>(1)</v>
      </c>
      <c r="K3" s="56" t="str">
        <f>"(2)"</f>
        <v>(2)</v>
      </c>
      <c r="L3" s="56" t="str">
        <f>"(9)"</f>
        <v>(9)</v>
      </c>
    </row>
    <row r="4" spans="1:12" ht="24.5" x14ac:dyDescent="0.35">
      <c r="A4" s="51"/>
      <c r="B4" s="55" t="s">
        <v>579</v>
      </c>
      <c r="C4" s="55" t="s">
        <v>580</v>
      </c>
      <c r="D4" s="67" t="s">
        <v>642</v>
      </c>
      <c r="E4" s="54"/>
      <c r="F4" s="55" t="s">
        <v>579</v>
      </c>
      <c r="G4" s="55" t="s">
        <v>580</v>
      </c>
      <c r="H4" s="67" t="s">
        <v>642</v>
      </c>
      <c r="I4" s="54"/>
      <c r="J4" s="55" t="s">
        <v>579</v>
      </c>
      <c r="K4" s="55" t="s">
        <v>580</v>
      </c>
      <c r="L4" s="67" t="s">
        <v>642</v>
      </c>
    </row>
    <row r="5" spans="1:12" x14ac:dyDescent="0.35">
      <c r="A5" s="53" t="s">
        <v>589</v>
      </c>
      <c r="B5" s="52">
        <v>4.51</v>
      </c>
      <c r="C5" s="52">
        <v>1.1200000000000001</v>
      </c>
      <c r="D5" s="52">
        <v>1.1499999999999999</v>
      </c>
      <c r="E5" s="54"/>
      <c r="F5" s="52">
        <v>1.81</v>
      </c>
      <c r="G5" s="52">
        <v>0.43</v>
      </c>
      <c r="H5" s="52">
        <v>0.56000000000000005</v>
      </c>
      <c r="I5" s="54"/>
      <c r="J5" s="52">
        <v>0.97</v>
      </c>
      <c r="K5" s="52">
        <v>0.55000000000000004</v>
      </c>
      <c r="L5" s="52">
        <v>0.73</v>
      </c>
    </row>
    <row r="6" spans="1:12" x14ac:dyDescent="0.35">
      <c r="A6" s="51" t="s">
        <v>590</v>
      </c>
      <c r="B6" s="54">
        <v>1121806</v>
      </c>
      <c r="C6" s="54">
        <v>1121806</v>
      </c>
      <c r="D6" s="54">
        <v>1121806</v>
      </c>
      <c r="E6" s="54"/>
      <c r="F6" s="54">
        <v>697137</v>
      </c>
      <c r="G6" s="54">
        <v>697137</v>
      </c>
      <c r="H6" s="54">
        <v>697137</v>
      </c>
      <c r="I6" s="54"/>
      <c r="J6" s="54">
        <v>285021</v>
      </c>
      <c r="K6" s="54">
        <v>285021</v>
      </c>
      <c r="L6" s="54">
        <v>285021</v>
      </c>
    </row>
    <row r="7" spans="1:12" x14ac:dyDescent="0.35">
      <c r="A7" s="49" t="s">
        <v>591</v>
      </c>
      <c r="B7" s="48">
        <v>2E-3</v>
      </c>
      <c r="C7" s="48" t="str">
        <f>"0.530"</f>
        <v>0.530</v>
      </c>
      <c r="D7" s="48">
        <v>0.53800000000000003</v>
      </c>
      <c r="E7" s="54"/>
      <c r="F7" s="48">
        <v>1E-3</v>
      </c>
      <c r="G7" s="48">
        <v>0.42299999999999999</v>
      </c>
      <c r="H7" s="48">
        <v>0.432</v>
      </c>
      <c r="I7" s="54"/>
      <c r="J7" s="48">
        <v>1E-3</v>
      </c>
      <c r="K7" s="48">
        <v>0.33600000000000002</v>
      </c>
      <c r="L7" s="48">
        <v>0.34599999999999997</v>
      </c>
    </row>
    <row r="8" spans="1:12" x14ac:dyDescent="0.35">
      <c r="A8" s="53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x14ac:dyDescent="0.35">
      <c r="A9" s="51" t="s">
        <v>592</v>
      </c>
      <c r="B9" s="52">
        <v>10.63</v>
      </c>
      <c r="C9" s="52" t="str">
        <f>"2.80"</f>
        <v>2.80</v>
      </c>
      <c r="D9" s="52">
        <v>2.66</v>
      </c>
      <c r="E9" s="52"/>
      <c r="F9" s="52">
        <v>8.5299999999999994</v>
      </c>
      <c r="G9" s="52">
        <v>2.66</v>
      </c>
      <c r="H9" s="52">
        <v>2.4900000000000002</v>
      </c>
      <c r="I9" s="52"/>
      <c r="J9" s="52">
        <v>6.57</v>
      </c>
      <c r="K9" s="52">
        <v>2.39</v>
      </c>
      <c r="L9" s="52">
        <v>2.34</v>
      </c>
    </row>
    <row r="10" spans="1:12" x14ac:dyDescent="0.35">
      <c r="A10" s="51" t="s">
        <v>590</v>
      </c>
      <c r="B10" s="54">
        <v>940523</v>
      </c>
      <c r="C10" s="54">
        <v>940523</v>
      </c>
      <c r="D10" s="54">
        <v>940523</v>
      </c>
      <c r="E10" s="54"/>
      <c r="F10" s="54">
        <v>627529</v>
      </c>
      <c r="G10" s="54">
        <v>627529</v>
      </c>
      <c r="H10" s="54">
        <v>627529</v>
      </c>
      <c r="I10" s="54"/>
      <c r="J10" s="54">
        <v>314940</v>
      </c>
      <c r="K10" s="54">
        <v>314940</v>
      </c>
      <c r="L10" s="54">
        <v>314940</v>
      </c>
    </row>
    <row r="11" spans="1:12" x14ac:dyDescent="0.35">
      <c r="A11" s="49" t="s">
        <v>591</v>
      </c>
      <c r="B11" s="48">
        <v>1.0999999999999999E-2</v>
      </c>
      <c r="C11" s="48">
        <v>0.46200000000000002</v>
      </c>
      <c r="D11" s="48">
        <v>0.46600000000000003</v>
      </c>
      <c r="E11" s="54"/>
      <c r="F11" s="48">
        <v>8.9999999999999993E-3</v>
      </c>
      <c r="G11" s="48">
        <v>0.38200000000000001</v>
      </c>
      <c r="H11" s="48">
        <v>0.38800000000000001</v>
      </c>
      <c r="I11" s="54"/>
      <c r="J11" s="48">
        <v>6.0000000000000001E-3</v>
      </c>
      <c r="K11" s="48">
        <v>0.33300000000000002</v>
      </c>
      <c r="L11" s="48">
        <v>0.34499999999999997</v>
      </c>
    </row>
    <row r="12" spans="1:12" x14ac:dyDescent="0.3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x14ac:dyDescent="0.35">
      <c r="A13" s="51" t="s">
        <v>593</v>
      </c>
      <c r="B13" s="52">
        <v>5.35</v>
      </c>
      <c r="C13" s="52">
        <v>1.88</v>
      </c>
      <c r="D13" s="52">
        <v>2.21</v>
      </c>
      <c r="E13" s="52"/>
      <c r="F13" s="52">
        <v>3.55</v>
      </c>
      <c r="G13" s="52">
        <v>1.29</v>
      </c>
      <c r="H13" s="52">
        <v>1.51</v>
      </c>
      <c r="I13" s="52"/>
      <c r="J13" s="52" t="str">
        <f>"2.10"</f>
        <v>2.10</v>
      </c>
      <c r="K13" s="52">
        <v>0.75</v>
      </c>
      <c r="L13" s="52">
        <v>0.88</v>
      </c>
    </row>
    <row r="14" spans="1:12" x14ac:dyDescent="0.35">
      <c r="A14" s="51" t="s">
        <v>590</v>
      </c>
      <c r="B14" s="54">
        <v>336647</v>
      </c>
      <c r="C14" s="54">
        <v>336647</v>
      </c>
      <c r="D14" s="54">
        <v>336647</v>
      </c>
      <c r="E14" s="54"/>
      <c r="F14" s="54">
        <v>201600</v>
      </c>
      <c r="G14" s="54">
        <v>201600</v>
      </c>
      <c r="H14" s="54">
        <v>201600</v>
      </c>
      <c r="I14" s="54"/>
      <c r="J14" s="54">
        <v>100324</v>
      </c>
      <c r="K14" s="54">
        <v>100324</v>
      </c>
      <c r="L14" s="54">
        <v>100324</v>
      </c>
    </row>
    <row r="15" spans="1:12" x14ac:dyDescent="0.35">
      <c r="A15" s="49" t="s">
        <v>591</v>
      </c>
      <c r="B15" s="48">
        <v>3.0000000000000001E-3</v>
      </c>
      <c r="C15" s="48">
        <v>0.317</v>
      </c>
      <c r="D15" s="48">
        <v>0.312</v>
      </c>
      <c r="E15" s="54"/>
      <c r="F15" s="48">
        <v>2E-3</v>
      </c>
      <c r="G15" s="48">
        <v>0.26500000000000001</v>
      </c>
      <c r="H15" s="48">
        <v>0.25900000000000001</v>
      </c>
      <c r="I15" s="54"/>
      <c r="J15" s="48">
        <v>1E-3</v>
      </c>
      <c r="K15" s="48">
        <v>0.247</v>
      </c>
      <c r="L15" s="48">
        <v>0.23699999999999999</v>
      </c>
    </row>
    <row r="16" spans="1:12" x14ac:dyDescent="0.3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x14ac:dyDescent="0.35">
      <c r="A17" s="51" t="s">
        <v>594</v>
      </c>
      <c r="B17" s="52">
        <v>5.73</v>
      </c>
      <c r="C17" s="52">
        <v>1.77</v>
      </c>
      <c r="D17" s="52">
        <v>1.87</v>
      </c>
      <c r="E17" s="52"/>
      <c r="F17" s="52">
        <v>5.31</v>
      </c>
      <c r="G17" s="52">
        <v>1.83</v>
      </c>
      <c r="H17" s="52">
        <v>1.89</v>
      </c>
      <c r="I17" s="52"/>
      <c r="J17" s="52">
        <v>5.92</v>
      </c>
      <c r="K17" s="52" t="str">
        <f>"2.20"</f>
        <v>2.20</v>
      </c>
      <c r="L17" s="52">
        <v>2.25</v>
      </c>
    </row>
    <row r="18" spans="1:12" x14ac:dyDescent="0.35">
      <c r="A18" s="51" t="s">
        <v>590</v>
      </c>
      <c r="B18" s="50">
        <v>573890</v>
      </c>
      <c r="C18" s="50">
        <v>573890</v>
      </c>
      <c r="D18" s="50">
        <v>573890</v>
      </c>
      <c r="E18" s="50"/>
      <c r="F18" s="50">
        <v>366233</v>
      </c>
      <c r="G18" s="50">
        <v>366233</v>
      </c>
      <c r="H18" s="50">
        <v>366233</v>
      </c>
      <c r="I18" s="50"/>
      <c r="J18" s="50">
        <v>200722</v>
      </c>
      <c r="K18" s="50">
        <v>200722</v>
      </c>
      <c r="L18" s="50">
        <v>200722</v>
      </c>
    </row>
    <row r="19" spans="1:12" x14ac:dyDescent="0.35">
      <c r="A19" s="49" t="s">
        <v>591</v>
      </c>
      <c r="B19" s="48">
        <v>3.0000000000000001E-3</v>
      </c>
      <c r="C19" s="48">
        <v>0.39800000000000002</v>
      </c>
      <c r="D19" s="48">
        <v>0.39700000000000002</v>
      </c>
      <c r="E19" s="48"/>
      <c r="F19" s="48">
        <v>4.0000000000000001E-3</v>
      </c>
      <c r="G19" s="48">
        <v>0.33600000000000002</v>
      </c>
      <c r="H19" s="48">
        <v>0.33400000000000002</v>
      </c>
      <c r="I19" s="48"/>
      <c r="J19" s="48">
        <v>5.0000000000000001E-3</v>
      </c>
      <c r="K19" s="48">
        <v>0.317</v>
      </c>
      <c r="L19" s="48">
        <v>0.315</v>
      </c>
    </row>
  </sheetData>
  <mergeCells count="3">
    <mergeCell ref="B2:D2"/>
    <mergeCell ref="F2:H2"/>
    <mergeCell ref="J2:L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O5" sqref="O5"/>
    </sheetView>
  </sheetViews>
  <sheetFormatPr defaultRowHeight="14.5" x14ac:dyDescent="0.35"/>
  <cols>
    <col min="1" max="1" width="19.36328125" customWidth="1"/>
  </cols>
  <sheetData>
    <row r="1" spans="1:12" s="4" customFormat="1" x14ac:dyDescent="0.35">
      <c r="A1" s="4" t="s">
        <v>159</v>
      </c>
    </row>
    <row r="2" spans="1:12" x14ac:dyDescent="0.35">
      <c r="A2" s="60"/>
      <c r="B2" s="88" t="s">
        <v>636</v>
      </c>
      <c r="C2" s="88"/>
      <c r="D2" s="88"/>
      <c r="E2" s="59"/>
      <c r="F2" s="88" t="s">
        <v>635</v>
      </c>
      <c r="G2" s="88"/>
      <c r="H2" s="88"/>
      <c r="I2" s="58"/>
      <c r="J2" s="88" t="s">
        <v>634</v>
      </c>
      <c r="K2" s="88"/>
      <c r="L2" s="88"/>
    </row>
    <row r="3" spans="1:12" x14ac:dyDescent="0.35">
      <c r="A3" s="57"/>
      <c r="B3" s="56" t="str">
        <f>"(1)"</f>
        <v>(1)</v>
      </c>
      <c r="C3" s="56" t="str">
        <f>"(2)"</f>
        <v>(2)</v>
      </c>
      <c r="D3" s="56" t="str">
        <f>"(9)"</f>
        <v>(9)</v>
      </c>
      <c r="E3" s="56"/>
      <c r="F3" s="56" t="str">
        <f>"(1)"</f>
        <v>(1)</v>
      </c>
      <c r="G3" s="56" t="str">
        <f>"(2)"</f>
        <v>(2)</v>
      </c>
      <c r="H3" s="56" t="str">
        <f>"(9)"</f>
        <v>(9)</v>
      </c>
      <c r="I3" s="56"/>
      <c r="J3" s="56" t="str">
        <f>"(1)"</f>
        <v>(1)</v>
      </c>
      <c r="K3" s="56" t="str">
        <f>"(2)"</f>
        <v>(2)</v>
      </c>
      <c r="L3" s="56" t="str">
        <f>"(9)"</f>
        <v>(9)</v>
      </c>
    </row>
    <row r="4" spans="1:12" ht="27.5" customHeight="1" x14ac:dyDescent="0.35">
      <c r="A4" s="51"/>
      <c r="B4" s="55" t="s">
        <v>579</v>
      </c>
      <c r="C4" s="55" t="s">
        <v>580</v>
      </c>
      <c r="D4" s="55" t="s">
        <v>587</v>
      </c>
      <c r="E4" s="54"/>
      <c r="F4" s="55" t="s">
        <v>579</v>
      </c>
      <c r="G4" s="55" t="s">
        <v>580</v>
      </c>
      <c r="H4" s="55" t="s">
        <v>587</v>
      </c>
      <c r="I4" s="54"/>
      <c r="J4" s="55" t="s">
        <v>579</v>
      </c>
      <c r="K4" s="55" t="s">
        <v>580</v>
      </c>
      <c r="L4" s="55" t="s">
        <v>587</v>
      </c>
    </row>
    <row r="5" spans="1:12" x14ac:dyDescent="0.35">
      <c r="A5" s="53" t="s">
        <v>643</v>
      </c>
      <c r="B5" s="52">
        <v>22.78</v>
      </c>
      <c r="C5" s="52">
        <v>17.22</v>
      </c>
      <c r="D5" s="52">
        <v>10.18</v>
      </c>
      <c r="E5" s="54"/>
      <c r="F5" s="52">
        <v>20.63</v>
      </c>
      <c r="G5" s="52">
        <v>16.66</v>
      </c>
      <c r="H5" s="52">
        <v>11.36</v>
      </c>
      <c r="I5" s="54"/>
      <c r="J5" s="52">
        <v>20.72</v>
      </c>
      <c r="K5" s="52">
        <v>14.71</v>
      </c>
      <c r="L5" s="52">
        <v>13.57</v>
      </c>
    </row>
    <row r="6" spans="1:12" x14ac:dyDescent="0.35">
      <c r="A6" s="51" t="s">
        <v>590</v>
      </c>
      <c r="B6" s="54">
        <v>58323</v>
      </c>
      <c r="C6" s="54">
        <v>58323</v>
      </c>
      <c r="D6" s="54">
        <v>58323</v>
      </c>
      <c r="E6" s="54"/>
      <c r="F6" s="54">
        <v>26417</v>
      </c>
      <c r="G6" s="54">
        <v>26417</v>
      </c>
      <c r="H6" s="54">
        <v>26417</v>
      </c>
      <c r="I6" s="54"/>
      <c r="J6" s="54">
        <v>2578</v>
      </c>
      <c r="K6" s="54">
        <v>2578</v>
      </c>
      <c r="L6" s="54">
        <v>2578</v>
      </c>
    </row>
    <row r="7" spans="1:12" x14ac:dyDescent="0.35">
      <c r="A7" s="49" t="s">
        <v>591</v>
      </c>
      <c r="B7" s="48">
        <v>1.0999999999999999E-2</v>
      </c>
      <c r="C7" s="48">
        <v>7.2999999999999995E-2</v>
      </c>
      <c r="D7" s="48">
        <v>4.7E-2</v>
      </c>
      <c r="E7" s="54"/>
      <c r="F7" s="48">
        <v>8.9999999999999993E-3</v>
      </c>
      <c r="G7" s="48">
        <v>6.9000000000000006E-2</v>
      </c>
      <c r="H7" s="48">
        <v>5.7000000000000002E-2</v>
      </c>
      <c r="I7" s="54"/>
      <c r="J7" s="48">
        <v>1.2E-2</v>
      </c>
      <c r="K7" s="48">
        <v>9.1999999999999998E-2</v>
      </c>
      <c r="L7" s="48">
        <v>0.125</v>
      </c>
    </row>
    <row r="8" spans="1:12" x14ac:dyDescent="0.35">
      <c r="A8" s="53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x14ac:dyDescent="0.35">
      <c r="A9" s="51" t="s">
        <v>644</v>
      </c>
      <c r="B9" s="52">
        <v>17.04</v>
      </c>
      <c r="C9" s="52">
        <v>18.18</v>
      </c>
      <c r="D9" s="52">
        <v>13.33</v>
      </c>
      <c r="E9" s="52"/>
      <c r="F9" s="52">
        <v>23.84</v>
      </c>
      <c r="G9" s="52" t="str">
        <f>"24.50"</f>
        <v>24.50</v>
      </c>
      <c r="H9" s="52">
        <v>17.89</v>
      </c>
      <c r="I9" s="52"/>
      <c r="J9" s="52">
        <v>35.520000000000003</v>
      </c>
      <c r="K9" s="52">
        <v>33.869999999999997</v>
      </c>
      <c r="L9" s="52">
        <v>30.92</v>
      </c>
    </row>
    <row r="10" spans="1:12" x14ac:dyDescent="0.35">
      <c r="A10" s="51" t="s">
        <v>590</v>
      </c>
      <c r="B10" s="54">
        <v>11642</v>
      </c>
      <c r="C10" s="54">
        <v>11642</v>
      </c>
      <c r="D10" s="54">
        <v>11642</v>
      </c>
      <c r="E10" s="54"/>
      <c r="F10" s="54">
        <v>3727</v>
      </c>
      <c r="G10" s="54">
        <v>3727</v>
      </c>
      <c r="H10" s="54">
        <v>3727</v>
      </c>
      <c r="I10" s="54"/>
      <c r="J10" s="54">
        <v>384</v>
      </c>
      <c r="K10" s="54">
        <v>384</v>
      </c>
      <c r="L10" s="54">
        <v>384</v>
      </c>
    </row>
    <row r="11" spans="1:12" x14ac:dyDescent="0.35">
      <c r="A11" s="49" t="s">
        <v>591</v>
      </c>
      <c r="B11" s="48">
        <v>6.0000000000000001E-3</v>
      </c>
      <c r="C11" s="48" t="str">
        <f>"0.090"</f>
        <v>0.090</v>
      </c>
      <c r="D11" s="48">
        <v>0.20699999999999999</v>
      </c>
      <c r="E11" s="54"/>
      <c r="F11" s="48">
        <v>1.4E-2</v>
      </c>
      <c r="G11" s="48">
        <v>0.10100000000000001</v>
      </c>
      <c r="H11" s="48">
        <v>0.23400000000000001</v>
      </c>
      <c r="I11" s="54"/>
      <c r="J11" s="48">
        <v>6.0999999999999999E-2</v>
      </c>
      <c r="K11" s="48">
        <v>0.24199999999999999</v>
      </c>
      <c r="L11" s="48">
        <v>0.26400000000000001</v>
      </c>
    </row>
    <row r="12" spans="1:12" x14ac:dyDescent="0.3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x14ac:dyDescent="0.35">
      <c r="A13" s="51" t="s">
        <v>645</v>
      </c>
      <c r="B13" s="52">
        <v>23.12</v>
      </c>
      <c r="C13" s="52">
        <v>18.670000000000002</v>
      </c>
      <c r="D13" s="52">
        <v>16.43</v>
      </c>
      <c r="E13" s="52"/>
      <c r="F13" s="52">
        <v>17.57</v>
      </c>
      <c r="G13" s="52" t="str">
        <f>"13.80"</f>
        <v>13.80</v>
      </c>
      <c r="H13" s="52">
        <v>12.74</v>
      </c>
      <c r="I13" s="52"/>
      <c r="J13" s="52" t="str">
        <f>"12.50"</f>
        <v>12.50</v>
      </c>
      <c r="K13" s="52">
        <v>9.0399999999999991</v>
      </c>
      <c r="L13" s="52">
        <v>13.23</v>
      </c>
    </row>
    <row r="14" spans="1:12" x14ac:dyDescent="0.35">
      <c r="A14" s="51" t="s">
        <v>590</v>
      </c>
      <c r="B14" s="54">
        <v>65782</v>
      </c>
      <c r="C14" s="54">
        <v>65782</v>
      </c>
      <c r="D14" s="54">
        <v>65782</v>
      </c>
      <c r="E14" s="54"/>
      <c r="F14" s="54">
        <v>29003</v>
      </c>
      <c r="G14" s="54">
        <v>29003</v>
      </c>
      <c r="H14" s="54">
        <v>29003</v>
      </c>
      <c r="I14" s="54"/>
      <c r="J14" s="54">
        <v>5529</v>
      </c>
      <c r="K14" s="54">
        <v>5529</v>
      </c>
      <c r="L14" s="54">
        <v>5529</v>
      </c>
    </row>
    <row r="15" spans="1:12" x14ac:dyDescent="0.35">
      <c r="A15" s="49" t="s">
        <v>591</v>
      </c>
      <c r="B15" s="48">
        <v>1.6E-2</v>
      </c>
      <c r="C15" s="48">
        <v>5.3999999999999999E-2</v>
      </c>
      <c r="D15" s="48">
        <v>2.4E-2</v>
      </c>
      <c r="E15" s="54"/>
      <c r="F15" s="48" t="str">
        <f>"0.010"</f>
        <v>0.010</v>
      </c>
      <c r="G15" s="48">
        <v>5.1999999999999998E-2</v>
      </c>
      <c r="H15" s="48">
        <v>3.5999999999999997E-2</v>
      </c>
      <c r="I15" s="54"/>
      <c r="J15" s="48">
        <v>6.0000000000000001E-3</v>
      </c>
      <c r="K15" s="48">
        <v>6.2E-2</v>
      </c>
      <c r="L15" s="48">
        <v>6.0999999999999999E-2</v>
      </c>
    </row>
    <row r="16" spans="1:12" x14ac:dyDescent="0.3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x14ac:dyDescent="0.35">
      <c r="A17" s="51" t="s">
        <v>646</v>
      </c>
      <c r="B17" s="52">
        <v>18.989999999999998</v>
      </c>
      <c r="C17" s="52">
        <v>17.489999999999998</v>
      </c>
      <c r="D17" s="52">
        <v>16.54</v>
      </c>
      <c r="E17" s="52"/>
      <c r="F17" s="52">
        <v>15.41</v>
      </c>
      <c r="G17" s="52">
        <v>14.16</v>
      </c>
      <c r="H17" s="52">
        <v>11.89</v>
      </c>
      <c r="I17" s="52"/>
      <c r="J17" s="52">
        <v>18.77</v>
      </c>
      <c r="K17" s="52">
        <v>13.72</v>
      </c>
      <c r="L17" s="52">
        <v>11.14</v>
      </c>
    </row>
    <row r="18" spans="1:12" x14ac:dyDescent="0.35">
      <c r="A18" s="51" t="s">
        <v>590</v>
      </c>
      <c r="B18" s="50">
        <v>78537</v>
      </c>
      <c r="C18" s="50">
        <v>78537</v>
      </c>
      <c r="D18" s="50">
        <v>78537</v>
      </c>
      <c r="E18" s="50"/>
      <c r="F18" s="50">
        <v>28520</v>
      </c>
      <c r="G18" s="50">
        <v>28520</v>
      </c>
      <c r="H18" s="50">
        <v>28520</v>
      </c>
      <c r="I18" s="50"/>
      <c r="J18" s="50">
        <v>5135</v>
      </c>
      <c r="K18" s="50">
        <v>5135</v>
      </c>
      <c r="L18" s="50">
        <v>5135</v>
      </c>
    </row>
    <row r="19" spans="1:12" x14ac:dyDescent="0.35">
      <c r="A19" s="49" t="s">
        <v>591</v>
      </c>
      <c r="B19" s="48">
        <v>1.0999999999999999E-2</v>
      </c>
      <c r="C19" s="48">
        <v>5.6000000000000001E-2</v>
      </c>
      <c r="D19" s="48">
        <v>3.9E-2</v>
      </c>
      <c r="E19" s="48"/>
      <c r="F19" s="48">
        <v>8.9999999999999993E-3</v>
      </c>
      <c r="G19" s="48">
        <v>5.3999999999999999E-2</v>
      </c>
      <c r="H19" s="48">
        <v>4.5999999999999999E-2</v>
      </c>
      <c r="I19" s="48"/>
      <c r="J19" s="48">
        <v>1.7000000000000001E-2</v>
      </c>
      <c r="K19" s="48" t="str">
        <f>"0.080"</f>
        <v>0.080</v>
      </c>
      <c r="L19" s="48" t="str">
        <f>"0.060"</f>
        <v>0.060</v>
      </c>
    </row>
  </sheetData>
  <mergeCells count="3">
    <mergeCell ref="B2:D2"/>
    <mergeCell ref="F2:H2"/>
    <mergeCell ref="J2:L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3" sqref="B3"/>
    </sheetView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416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t="s">
        <v>235</v>
      </c>
      <c r="C4" s="35" t="s">
        <v>27</v>
      </c>
      <c r="D4" s="35" t="s">
        <v>28</v>
      </c>
      <c r="E4" s="35" t="s">
        <v>162</v>
      </c>
      <c r="F4" s="35" t="s">
        <v>163</v>
      </c>
      <c r="G4" s="35" t="s">
        <v>164</v>
      </c>
      <c r="H4" s="1"/>
    </row>
    <row r="5" spans="1:12" x14ac:dyDescent="0.35">
      <c r="A5" s="35" t="s">
        <v>0</v>
      </c>
      <c r="B5" s="35" t="s">
        <v>201</v>
      </c>
      <c r="C5" s="35" t="s">
        <v>214</v>
      </c>
      <c r="D5" s="35" t="s">
        <v>215</v>
      </c>
      <c r="E5" s="35" t="s">
        <v>216</v>
      </c>
      <c r="F5" s="35" t="s">
        <v>215</v>
      </c>
      <c r="G5" s="1">
        <v>-3.0000000000000001E-3</v>
      </c>
      <c r="H5" s="1"/>
    </row>
    <row r="6" spans="1:12" x14ac:dyDescent="0.35">
      <c r="A6" s="35" t="s">
        <v>7</v>
      </c>
      <c r="B6" s="35" t="s">
        <v>197</v>
      </c>
      <c r="C6" s="35" t="s">
        <v>197</v>
      </c>
      <c r="D6" s="35" t="s">
        <v>197</v>
      </c>
      <c r="E6" s="35" t="s">
        <v>197</v>
      </c>
      <c r="F6" s="35" t="s">
        <v>198</v>
      </c>
      <c r="G6" s="1"/>
      <c r="H6" s="1"/>
    </row>
    <row r="7" spans="1:12" x14ac:dyDescent="0.35">
      <c r="A7" s="35" t="s">
        <v>1</v>
      </c>
      <c r="B7" s="35" t="s">
        <v>217</v>
      </c>
      <c r="C7" s="35" t="s">
        <v>215</v>
      </c>
      <c r="D7" s="35" t="s">
        <v>218</v>
      </c>
      <c r="E7" s="35" t="s">
        <v>219</v>
      </c>
      <c r="F7" s="35" t="s">
        <v>219</v>
      </c>
      <c r="G7" s="1">
        <v>-6.0000000000000001E-3</v>
      </c>
      <c r="H7" s="1"/>
    </row>
    <row r="8" spans="1:12" x14ac:dyDescent="0.35">
      <c r="A8" s="35" t="s">
        <v>7</v>
      </c>
      <c r="B8" s="35" t="s">
        <v>198</v>
      </c>
      <c r="C8" s="35" t="s">
        <v>198</v>
      </c>
      <c r="D8" s="35" t="s">
        <v>198</v>
      </c>
      <c r="E8" s="35" t="s">
        <v>198</v>
      </c>
      <c r="F8" s="35" t="s">
        <v>199</v>
      </c>
      <c r="G8" s="1"/>
      <c r="H8" s="1"/>
    </row>
    <row r="9" spans="1:12" x14ac:dyDescent="0.35">
      <c r="A9" s="35" t="s">
        <v>2</v>
      </c>
      <c r="B9" s="35" t="s">
        <v>220</v>
      </c>
      <c r="C9" s="35" t="s">
        <v>221</v>
      </c>
      <c r="D9" s="35" t="s">
        <v>222</v>
      </c>
      <c r="E9" s="35" t="s">
        <v>222</v>
      </c>
      <c r="F9" s="35" t="s">
        <v>223</v>
      </c>
      <c r="G9" s="1">
        <v>-2.1000000000000001E-2</v>
      </c>
      <c r="H9" s="1"/>
    </row>
    <row r="10" spans="1:12" x14ac:dyDescent="0.35">
      <c r="A10" s="35" t="s">
        <v>7</v>
      </c>
      <c r="B10" s="35" t="s">
        <v>198</v>
      </c>
      <c r="C10" s="35" t="s">
        <v>198</v>
      </c>
      <c r="D10" s="35" t="s">
        <v>199</v>
      </c>
      <c r="E10" s="35" t="s">
        <v>224</v>
      </c>
      <c r="F10" s="35" t="s">
        <v>225</v>
      </c>
      <c r="G10" s="1"/>
      <c r="H10" s="1"/>
    </row>
    <row r="11" spans="1:12" x14ac:dyDescent="0.35">
      <c r="A11" s="35" t="s">
        <v>3</v>
      </c>
      <c r="B11" s="35" t="s">
        <v>215</v>
      </c>
      <c r="C11" s="35" t="s">
        <v>226</v>
      </c>
      <c r="D11" s="35" t="s">
        <v>226</v>
      </c>
      <c r="E11" s="35" t="s">
        <v>227</v>
      </c>
      <c r="F11" s="35" t="s">
        <v>227</v>
      </c>
      <c r="G11" s="1">
        <v>-8.9999999999999993E-3</v>
      </c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198</v>
      </c>
      <c r="C12" s="35" t="s">
        <v>198</v>
      </c>
      <c r="D12" s="35" t="s">
        <v>199</v>
      </c>
      <c r="E12" s="35" t="s">
        <v>199</v>
      </c>
      <c r="F12" s="35" t="s">
        <v>224</v>
      </c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5" t="s">
        <v>228</v>
      </c>
      <c r="C13" s="35" t="s">
        <v>229</v>
      </c>
      <c r="D13" s="35" t="s">
        <v>230</v>
      </c>
      <c r="E13" s="35" t="s">
        <v>231</v>
      </c>
      <c r="F13" s="35" t="s">
        <v>231</v>
      </c>
      <c r="G13" s="1">
        <v>-1.7999999999999999E-2</v>
      </c>
    </row>
    <row r="14" spans="1:12" x14ac:dyDescent="0.35">
      <c r="A14" s="37" t="s">
        <v>7</v>
      </c>
      <c r="B14" s="35" t="s">
        <v>199</v>
      </c>
      <c r="C14" s="35" t="s">
        <v>199</v>
      </c>
      <c r="D14" s="35" t="s">
        <v>224</v>
      </c>
      <c r="E14" s="35" t="s">
        <v>232</v>
      </c>
      <c r="F14" s="35" t="s">
        <v>225</v>
      </c>
      <c r="G14" s="1"/>
    </row>
    <row r="15" spans="1:12" x14ac:dyDescent="0.35">
      <c r="A15" s="37" t="s">
        <v>5</v>
      </c>
      <c r="B15" s="35" t="s">
        <v>218</v>
      </c>
      <c r="C15" s="35" t="s">
        <v>226</v>
      </c>
      <c r="D15" s="35" t="s">
        <v>227</v>
      </c>
      <c r="E15" s="35" t="s">
        <v>227</v>
      </c>
      <c r="F15" s="35" t="s">
        <v>233</v>
      </c>
      <c r="G15" s="1">
        <v>-8.0000000000000002E-3</v>
      </c>
    </row>
    <row r="16" spans="1:12" x14ac:dyDescent="0.35">
      <c r="A16" s="37" t="s">
        <v>7</v>
      </c>
      <c r="B16" s="35" t="s">
        <v>232</v>
      </c>
      <c r="C16" s="35" t="s">
        <v>232</v>
      </c>
      <c r="D16" s="35" t="s">
        <v>225</v>
      </c>
      <c r="E16" s="35" t="s">
        <v>234</v>
      </c>
      <c r="F16" s="35" t="s">
        <v>234</v>
      </c>
      <c r="G16" s="1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C5:G17 B6:B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I2" sqref="A2:XFD2"/>
    </sheetView>
  </sheetViews>
  <sheetFormatPr defaultColWidth="8.81640625" defaultRowHeight="14.5" x14ac:dyDescent="0.35"/>
  <cols>
    <col min="1" max="1" width="17.54296875" style="1" customWidth="1"/>
    <col min="2" max="8" width="12.1796875" style="1" customWidth="1"/>
    <col min="9" max="16384" width="8.81640625" style="1"/>
  </cols>
  <sheetData>
    <row r="1" spans="1:8" s="3" customFormat="1" x14ac:dyDescent="0.35">
      <c r="A1" s="3" t="s">
        <v>38</v>
      </c>
    </row>
    <row r="2" spans="1:8" s="3" customFormat="1" x14ac:dyDescent="0.35"/>
    <row r="3" spans="1:8" x14ac:dyDescent="0.35">
      <c r="A3" s="73" t="s">
        <v>31</v>
      </c>
      <c r="B3" s="75" t="s">
        <v>32</v>
      </c>
      <c r="C3" s="75"/>
      <c r="D3" s="75"/>
      <c r="E3" s="75"/>
      <c r="F3" s="75"/>
      <c r="G3" s="75"/>
      <c r="H3" s="75"/>
    </row>
    <row r="4" spans="1:8" x14ac:dyDescent="0.35">
      <c r="A4" s="74"/>
      <c r="B4" s="26" t="s">
        <v>33</v>
      </c>
      <c r="C4" s="26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</row>
    <row r="5" spans="1:8" x14ac:dyDescent="0.35">
      <c r="A5" s="6" t="s">
        <v>0</v>
      </c>
      <c r="B5" s="5">
        <v>7.0000000000000007E-2</v>
      </c>
      <c r="C5" s="5">
        <v>0.05</v>
      </c>
      <c r="D5" s="5"/>
      <c r="E5" s="5"/>
      <c r="F5" s="5"/>
      <c r="G5" s="5"/>
      <c r="H5" s="5"/>
    </row>
    <row r="6" spans="1:8" x14ac:dyDescent="0.35">
      <c r="A6" s="6" t="s">
        <v>1</v>
      </c>
      <c r="B6" s="5">
        <v>0.06</v>
      </c>
      <c r="C6" s="5">
        <v>0.09</v>
      </c>
      <c r="D6" s="5">
        <v>0.05</v>
      </c>
      <c r="E6" s="5"/>
      <c r="F6" s="5"/>
      <c r="G6" s="5"/>
      <c r="H6" s="5"/>
    </row>
    <row r="7" spans="1:8" x14ac:dyDescent="0.35">
      <c r="A7" s="6" t="s">
        <v>2</v>
      </c>
      <c r="B7" s="5">
        <v>0.1</v>
      </c>
      <c r="C7" s="5">
        <v>0.17</v>
      </c>
      <c r="D7" s="5">
        <v>0.13</v>
      </c>
      <c r="E7" s="5">
        <v>0.05</v>
      </c>
      <c r="F7" s="5"/>
      <c r="G7" s="5"/>
      <c r="H7" s="5"/>
    </row>
    <row r="8" spans="1:8" x14ac:dyDescent="0.35">
      <c r="A8" s="6" t="s">
        <v>3</v>
      </c>
      <c r="B8" s="5">
        <v>0.04</v>
      </c>
      <c r="C8" s="5">
        <v>0.08</v>
      </c>
      <c r="D8" s="5">
        <v>0.06</v>
      </c>
      <c r="E8" s="5">
        <v>0.12</v>
      </c>
      <c r="F8" s="5">
        <v>0.03</v>
      </c>
      <c r="G8" s="5"/>
      <c r="H8" s="5"/>
    </row>
    <row r="9" spans="1:8" x14ac:dyDescent="0.35">
      <c r="A9" s="6" t="s">
        <v>4</v>
      </c>
      <c r="B9" s="5">
        <v>0.06</v>
      </c>
      <c r="C9" s="5">
        <v>0.08</v>
      </c>
      <c r="D9" s="5">
        <v>0.08</v>
      </c>
      <c r="E9" s="5">
        <v>0.11</v>
      </c>
      <c r="F9" s="5">
        <v>7.0000000000000007E-2</v>
      </c>
      <c r="G9" s="5">
        <v>0.03</v>
      </c>
      <c r="H9" s="5"/>
    </row>
    <row r="10" spans="1:8" x14ac:dyDescent="0.35">
      <c r="A10" s="32" t="s">
        <v>5</v>
      </c>
      <c r="B10" s="26">
        <v>0.04</v>
      </c>
      <c r="C10" s="26">
        <v>0.05</v>
      </c>
      <c r="D10" s="26">
        <v>0.04</v>
      </c>
      <c r="E10" s="26">
        <v>0.05</v>
      </c>
      <c r="F10" s="26">
        <v>0.04</v>
      </c>
      <c r="G10" s="26">
        <v>0.05</v>
      </c>
      <c r="H10" s="26">
        <v>0.02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/>
  </sheetViews>
  <sheetFormatPr defaultRowHeight="14.5" x14ac:dyDescent="0.35"/>
  <cols>
    <col min="1" max="1" width="17.6328125" customWidth="1"/>
    <col min="2" max="6" width="12.08984375" customWidth="1"/>
  </cols>
  <sheetData>
    <row r="1" spans="1:12" s="4" customFormat="1" x14ac:dyDescent="0.35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5" t="s">
        <v>7</v>
      </c>
      <c r="B3" s="35" t="s">
        <v>160</v>
      </c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ht="15" customHeight="1" x14ac:dyDescent="0.35">
      <c r="A4" s="35" t="s">
        <v>161</v>
      </c>
      <c r="B4" s="35" t="s">
        <v>27</v>
      </c>
      <c r="C4" s="35" t="s">
        <v>28</v>
      </c>
      <c r="D4" s="35" t="s">
        <v>162</v>
      </c>
      <c r="E4" s="35" t="s">
        <v>163</v>
      </c>
      <c r="F4" s="35" t="s">
        <v>164</v>
      </c>
      <c r="G4" s="1"/>
      <c r="H4" s="1"/>
    </row>
    <row r="5" spans="1:12" x14ac:dyDescent="0.35">
      <c r="A5" s="35" t="s">
        <v>0</v>
      </c>
      <c r="B5" s="35" t="s">
        <v>236</v>
      </c>
      <c r="C5" s="35" t="s">
        <v>237</v>
      </c>
      <c r="D5" s="35" t="s">
        <v>238</v>
      </c>
      <c r="E5" s="35" t="s">
        <v>239</v>
      </c>
      <c r="F5" s="35" t="s">
        <v>240</v>
      </c>
      <c r="G5" s="1"/>
      <c r="H5" s="1"/>
    </row>
    <row r="6" spans="1:12" x14ac:dyDescent="0.35">
      <c r="A6" s="35" t="s">
        <v>7</v>
      </c>
      <c r="B6" s="35" t="s">
        <v>185</v>
      </c>
      <c r="C6" s="35" t="s">
        <v>190</v>
      </c>
      <c r="D6" s="35" t="s">
        <v>190</v>
      </c>
      <c r="E6" s="35" t="s">
        <v>190</v>
      </c>
      <c r="F6" s="35"/>
      <c r="G6" s="1"/>
      <c r="H6" s="1"/>
    </row>
    <row r="7" spans="1:12" x14ac:dyDescent="0.35">
      <c r="A7" s="35" t="s">
        <v>1</v>
      </c>
      <c r="B7" s="35" t="s">
        <v>241</v>
      </c>
      <c r="C7" s="35" t="s">
        <v>242</v>
      </c>
      <c r="D7" s="35" t="s">
        <v>243</v>
      </c>
      <c r="E7" s="35" t="s">
        <v>244</v>
      </c>
      <c r="F7" s="35" t="s">
        <v>241</v>
      </c>
      <c r="G7" s="1"/>
      <c r="H7" s="1"/>
    </row>
    <row r="8" spans="1:12" x14ac:dyDescent="0.35">
      <c r="A8" s="35" t="s">
        <v>7</v>
      </c>
      <c r="B8" s="35" t="s">
        <v>190</v>
      </c>
      <c r="C8" s="35" t="s">
        <v>190</v>
      </c>
      <c r="D8" s="35" t="s">
        <v>190</v>
      </c>
      <c r="E8" s="35" t="s">
        <v>190</v>
      </c>
      <c r="F8" s="35"/>
      <c r="G8" s="1"/>
      <c r="H8" s="1"/>
    </row>
    <row r="9" spans="1:12" x14ac:dyDescent="0.35">
      <c r="A9" s="35" t="s">
        <v>2</v>
      </c>
      <c r="B9" s="35" t="s">
        <v>245</v>
      </c>
      <c r="C9" s="35" t="s">
        <v>246</v>
      </c>
      <c r="D9" s="35" t="s">
        <v>246</v>
      </c>
      <c r="E9" s="35" t="s">
        <v>247</v>
      </c>
      <c r="F9" s="35" t="s">
        <v>248</v>
      </c>
      <c r="G9" s="1"/>
      <c r="H9" s="1"/>
    </row>
    <row r="10" spans="1:12" x14ac:dyDescent="0.35">
      <c r="A10" s="35" t="s">
        <v>7</v>
      </c>
      <c r="B10" s="35" t="s">
        <v>190</v>
      </c>
      <c r="C10" s="35" t="s">
        <v>190</v>
      </c>
      <c r="D10" s="35" t="s">
        <v>193</v>
      </c>
      <c r="E10" s="35" t="s">
        <v>249</v>
      </c>
      <c r="F10" s="35"/>
      <c r="G10" s="1"/>
      <c r="H10" s="1"/>
    </row>
    <row r="11" spans="1:12" x14ac:dyDescent="0.35">
      <c r="A11" s="35" t="s">
        <v>3</v>
      </c>
      <c r="B11" s="35" t="s">
        <v>250</v>
      </c>
      <c r="C11" s="35" t="s">
        <v>251</v>
      </c>
      <c r="D11" s="35" t="s">
        <v>252</v>
      </c>
      <c r="E11" s="35" t="s">
        <v>210</v>
      </c>
      <c r="F11" s="35" t="s">
        <v>184</v>
      </c>
      <c r="G11" s="1"/>
      <c r="H11" s="1"/>
      <c r="I11" s="1"/>
      <c r="J11" s="1"/>
      <c r="K11" s="1"/>
      <c r="L11" s="1"/>
    </row>
    <row r="12" spans="1:12" x14ac:dyDescent="0.35">
      <c r="A12" s="35" t="s">
        <v>7</v>
      </c>
      <c r="B12" s="35" t="s">
        <v>190</v>
      </c>
      <c r="C12" s="35" t="s">
        <v>253</v>
      </c>
      <c r="D12" s="35" t="s">
        <v>193</v>
      </c>
      <c r="E12" s="35" t="s">
        <v>193</v>
      </c>
      <c r="F12" s="35"/>
      <c r="G12" s="1"/>
      <c r="H12" s="1"/>
      <c r="I12" s="1"/>
      <c r="J12" s="1"/>
      <c r="K12" s="1"/>
      <c r="L12" s="1"/>
    </row>
    <row r="13" spans="1:12" x14ac:dyDescent="0.35">
      <c r="A13" s="37" t="s">
        <v>4</v>
      </c>
      <c r="B13" s="37" t="s">
        <v>254</v>
      </c>
      <c r="C13" s="37" t="s">
        <v>255</v>
      </c>
      <c r="D13" s="37" t="s">
        <v>256</v>
      </c>
      <c r="E13" s="37" t="s">
        <v>257</v>
      </c>
      <c r="F13" s="37" t="s">
        <v>192</v>
      </c>
    </row>
    <row r="14" spans="1:12" x14ac:dyDescent="0.35">
      <c r="A14" s="37" t="s">
        <v>7</v>
      </c>
      <c r="B14" s="37" t="s">
        <v>190</v>
      </c>
      <c r="C14" s="37" t="s">
        <v>193</v>
      </c>
      <c r="D14" s="37" t="s">
        <v>193</v>
      </c>
      <c r="E14" s="37" t="s">
        <v>193</v>
      </c>
      <c r="F14" s="37"/>
    </row>
    <row r="15" spans="1:12" x14ac:dyDescent="0.35">
      <c r="A15" s="37" t="s">
        <v>5</v>
      </c>
      <c r="B15" s="37" t="s">
        <v>258</v>
      </c>
      <c r="C15" s="37" t="s">
        <v>259</v>
      </c>
      <c r="D15" s="37" t="s">
        <v>260</v>
      </c>
      <c r="E15" s="37" t="s">
        <v>178</v>
      </c>
      <c r="F15" s="37" t="s">
        <v>261</v>
      </c>
    </row>
    <row r="16" spans="1:12" x14ac:dyDescent="0.35">
      <c r="A16" s="37" t="s">
        <v>7</v>
      </c>
      <c r="B16" s="37" t="s">
        <v>249</v>
      </c>
      <c r="C16" s="37" t="s">
        <v>249</v>
      </c>
      <c r="D16" s="37" t="s">
        <v>262</v>
      </c>
      <c r="E16" s="37" t="s">
        <v>262</v>
      </c>
      <c r="F16" s="37"/>
    </row>
    <row r="17" spans="1:6" x14ac:dyDescent="0.35">
      <c r="A17" s="37"/>
      <c r="B17" s="37"/>
      <c r="C17" s="37"/>
      <c r="D17" s="37"/>
      <c r="E17" s="37"/>
      <c r="F17" s="37"/>
    </row>
    <row r="19" spans="1:6" x14ac:dyDescent="0.35">
      <c r="A19" s="1" t="s">
        <v>29</v>
      </c>
    </row>
  </sheetData>
  <pageMargins left="0.7" right="0.7" top="0.75" bottom="0.75" header="0.3" footer="0.3"/>
  <pageSetup paperSize="9" orientation="portrait" r:id="rId1"/>
  <ignoredErrors>
    <ignoredError sqref="B5:F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65</vt:i4>
      </vt:variant>
      <vt:variant>
        <vt:lpstr>Named Ranges</vt:lpstr>
      </vt:variant>
      <vt:variant>
        <vt:i4>3</vt:i4>
      </vt:variant>
    </vt:vector>
  </HeadingPairs>
  <TitlesOfParts>
    <vt:vector size="68" baseType="lpstr"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Table10</vt:lpstr>
      <vt:lpstr>Table11</vt:lpstr>
      <vt:lpstr>Table12</vt:lpstr>
      <vt:lpstr>Table13</vt:lpstr>
      <vt:lpstr>Table14</vt:lpstr>
      <vt:lpstr>Table15</vt:lpstr>
      <vt:lpstr>Table16</vt:lpstr>
      <vt:lpstr>Table17</vt:lpstr>
      <vt:lpstr>Table18</vt:lpstr>
      <vt:lpstr>Table19</vt:lpstr>
      <vt:lpstr>Table20</vt:lpstr>
      <vt:lpstr>Table21</vt:lpstr>
      <vt:lpstr>Table22</vt:lpstr>
      <vt:lpstr>Table23</vt:lpstr>
      <vt:lpstr>Table24</vt:lpstr>
      <vt:lpstr>Table25</vt:lpstr>
      <vt:lpstr>Table26</vt:lpstr>
      <vt:lpstr>Table27</vt:lpstr>
      <vt:lpstr>Table28</vt:lpstr>
      <vt:lpstr>Table29</vt:lpstr>
      <vt:lpstr>Table30</vt:lpstr>
      <vt:lpstr>Table31</vt:lpstr>
      <vt:lpstr>Table32</vt:lpstr>
      <vt:lpstr>Table33</vt:lpstr>
      <vt:lpstr>Table34</vt:lpstr>
      <vt:lpstr>Table35</vt:lpstr>
      <vt:lpstr>Table36</vt:lpstr>
      <vt:lpstr>Table37</vt:lpstr>
      <vt:lpstr>Table38</vt:lpstr>
      <vt:lpstr>Table39</vt:lpstr>
      <vt:lpstr>Table40</vt:lpstr>
      <vt:lpstr>Table41</vt:lpstr>
      <vt:lpstr>Table42</vt:lpstr>
      <vt:lpstr>Table43</vt:lpstr>
      <vt:lpstr>Table44</vt:lpstr>
      <vt:lpstr>Table45</vt:lpstr>
      <vt:lpstr>Table46</vt:lpstr>
      <vt:lpstr>Table47</vt:lpstr>
      <vt:lpstr>Table48</vt:lpstr>
      <vt:lpstr>Table49</vt:lpstr>
      <vt:lpstr>Table50</vt:lpstr>
      <vt:lpstr>Table51</vt:lpstr>
      <vt:lpstr>Table52</vt:lpstr>
      <vt:lpstr>Table53</vt:lpstr>
      <vt:lpstr>Table54</vt:lpstr>
      <vt:lpstr>Table55</vt:lpstr>
      <vt:lpstr>Table56</vt:lpstr>
      <vt:lpstr>Table57</vt:lpstr>
      <vt:lpstr>Table58</vt:lpstr>
      <vt:lpstr>Table59</vt:lpstr>
      <vt:lpstr>Table60</vt:lpstr>
      <vt:lpstr>Table61</vt:lpstr>
      <vt:lpstr>Table62</vt:lpstr>
      <vt:lpstr>Table63</vt:lpstr>
      <vt:lpstr>Table64</vt:lpstr>
      <vt:lpstr>Table65</vt:lpstr>
      <vt:lpstr>Table4!_ftn1</vt:lpstr>
      <vt:lpstr>Table4!_ftnref1</vt:lpstr>
      <vt:lpstr>Table4!_Toc212872544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Cerqua</dc:creator>
  <cp:lastModifiedBy>Smith Timothy (Communications)</cp:lastModifiedBy>
  <dcterms:created xsi:type="dcterms:W3CDTF">2014-10-16T09:47:47Z</dcterms:created>
  <dcterms:modified xsi:type="dcterms:W3CDTF">2014-12-05T12:41:39Z</dcterms:modified>
</cp:coreProperties>
</file>