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385" tabRatio="803" activeTab="0"/>
  </bookViews>
  <sheets>
    <sheet name="Preface" sheetId="1" r:id="rId1"/>
    <sheet name="(1) Energy &amp; Utilities" sheetId="2" r:id="rId2"/>
    <sheet name="(2) Materials" sheetId="3" r:id="rId3"/>
    <sheet name="(3) Transport" sheetId="4" r:id="rId4"/>
    <sheet name="(4) Waste Removal" sheetId="5" r:id="rId5"/>
    <sheet name="(5) Summary" sheetId="6" r:id="rId6"/>
    <sheet name="(6) Comments Sheet" sheetId="7" r:id="rId7"/>
    <sheet name="(7) Emission Factors" sheetId="8" r:id="rId8"/>
    <sheet name="Data Summary" sheetId="9" state="hidden" r:id="rId9"/>
  </sheets>
  <definedNames>
    <definedName name="_xlnm.Print_Area" localSheetId="1">'(1) Energy &amp; Utilities'!$A$1:$H$271</definedName>
    <definedName name="_xlnm.Print_Area" localSheetId="2">'(2) Materials'!$A$1:$N$77</definedName>
    <definedName name="_xlnm.Print_Area" localSheetId="3">'(3) Transport'!$A$1:$H$201</definedName>
    <definedName name="_xlnm.Print_Area" localSheetId="4">'(4) Waste Removal'!$A$1:$M$43</definedName>
    <definedName name="_xlnm.Print_Area" localSheetId="5">'(5) Summary'!$A$1:$H$43</definedName>
    <definedName name="_xlnm.Print_Area" localSheetId="6">'(6) Comments Sheet'!$B$1:$O$26</definedName>
    <definedName name="_xlnm.Print_Area" localSheetId="7">'(7) Emission Factors'!$B$1:$F$183</definedName>
    <definedName name="_xlnm.Print_Area" localSheetId="0">'Preface'!$A$1:$M$25</definedName>
  </definedNames>
  <calcPr fullCalcOnLoad="1"/>
</workbook>
</file>

<file path=xl/comments8.xml><?xml version="1.0" encoding="utf-8"?>
<comments xmlns="http://schemas.openxmlformats.org/spreadsheetml/2006/main">
  <authors>
    <author>newalw</author>
  </authors>
  <commentList>
    <comment ref="B13" authorId="0">
      <text>
        <r>
          <rPr>
            <b/>
            <sz val="8"/>
            <rFont val="Tahoma"/>
            <family val="0"/>
          </rPr>
          <t>newalw:</t>
        </r>
        <r>
          <rPr>
            <sz val="8"/>
            <rFont val="Tahoma"/>
            <family val="0"/>
          </rPr>
          <t xml:space="preserve">
Annex 9
Ask Abi
Unable to clearly determine the updated number.
If we use 95:5 blend 2.5397 kgCO2e/litre</t>
        </r>
      </text>
    </comment>
  </commentList>
</comments>
</file>

<file path=xl/sharedStrings.xml><?xml version="1.0" encoding="utf-8"?>
<sst xmlns="http://schemas.openxmlformats.org/spreadsheetml/2006/main" count="1524" uniqueCount="552">
  <si>
    <t>Small: Up to 125cc</t>
  </si>
  <si>
    <t>Euro Waste Code</t>
  </si>
  <si>
    <t>Other Waste Materials</t>
  </si>
  <si>
    <t xml:space="preserve">Average Waste Removal Distance (km) </t>
  </si>
  <si>
    <t>Average Waste Removal Distance (km)</t>
  </si>
  <si>
    <t>Oil Waste and Waste of Liquid Fuels</t>
  </si>
  <si>
    <t>16.01.03</t>
  </si>
  <si>
    <t>Tyres</t>
  </si>
  <si>
    <t>17.01.01</t>
  </si>
  <si>
    <t>Concrete &amp; Concrete Products</t>
  </si>
  <si>
    <t>17.03.02</t>
  </si>
  <si>
    <t>Planings</t>
  </si>
  <si>
    <t>17.04.05</t>
  </si>
  <si>
    <t>Ferrous Metals (not incl safety fence)</t>
  </si>
  <si>
    <t>Safety Fencing</t>
  </si>
  <si>
    <t>17.04.07</t>
  </si>
  <si>
    <t>Non Ferrous Metals</t>
  </si>
  <si>
    <t>17.05.03</t>
  </si>
  <si>
    <t>Filter Drain Material</t>
  </si>
  <si>
    <t>17.05.04</t>
  </si>
  <si>
    <t>Unbound Materials / Aggregates</t>
  </si>
  <si>
    <t>20.01.02</t>
  </si>
  <si>
    <t>Glass</t>
  </si>
  <si>
    <t>20.01.21</t>
  </si>
  <si>
    <t>Lantern Units</t>
  </si>
  <si>
    <t>20.01.33</t>
  </si>
  <si>
    <t>Batteries</t>
  </si>
  <si>
    <t>20.01.38</t>
  </si>
  <si>
    <t>Wood</t>
  </si>
  <si>
    <t>20.01.39</t>
  </si>
  <si>
    <t>20.02.01</t>
  </si>
  <si>
    <t>Green Waste</t>
  </si>
  <si>
    <t>20.03.03</t>
  </si>
  <si>
    <t>Gully Arisings</t>
  </si>
  <si>
    <t>(3) Transport</t>
  </si>
  <si>
    <t>(4) Waste Removal</t>
  </si>
  <si>
    <t>Hardboard</t>
  </si>
  <si>
    <t>Weight (tonnes)</t>
  </si>
  <si>
    <t>&lt;25km</t>
  </si>
  <si>
    <t>25-50km</t>
  </si>
  <si>
    <t>National Coach</t>
  </si>
  <si>
    <t>Local Bus</t>
  </si>
  <si>
    <t>Total Material Purchased</t>
  </si>
  <si>
    <t>Total No. of Units Purchased</t>
  </si>
  <si>
    <t>LIGHTING SUBTOTAL</t>
  </si>
  <si>
    <t>B - ITS System</t>
  </si>
  <si>
    <t>Lightwt Superspan Gantry</t>
  </si>
  <si>
    <t>No. of gantries</t>
  </si>
  <si>
    <t>2 x MS4 + 8 x Lane ctrl signage (est 4ft)</t>
  </si>
  <si>
    <t>No. of signs</t>
  </si>
  <si>
    <t>10 m piles</t>
  </si>
  <si>
    <t>No. of piles</t>
  </si>
  <si>
    <t>Power Cable</t>
  </si>
  <si>
    <t>Cabinets</t>
  </si>
  <si>
    <t>No. of cabinets</t>
  </si>
  <si>
    <t>Misc Cable</t>
  </si>
  <si>
    <t>Hard Shoulder cameras &amp; poles</t>
  </si>
  <si>
    <t>No. of cameras &amp; poles</t>
  </si>
  <si>
    <t>ITS SUBTOTAL</t>
  </si>
  <si>
    <t>C - Vehicle Restraint System</t>
  </si>
  <si>
    <t>VRS SUBTOTAL</t>
  </si>
  <si>
    <t>Yes</t>
  </si>
  <si>
    <t>No</t>
  </si>
  <si>
    <t>Rail Services</t>
  </si>
  <si>
    <t>MAC owned  / leased vehicles (cars / motorbikes), and employee owned vehicles used for business.</t>
  </si>
  <si>
    <t>Car: Petrol</t>
  </si>
  <si>
    <t>Car: Petrol Hybrid</t>
  </si>
  <si>
    <t>Car: Diesel</t>
  </si>
  <si>
    <t>Car: Unknown Fuel</t>
  </si>
  <si>
    <t>Motorbike</t>
  </si>
  <si>
    <t>Fuel (litres)</t>
  </si>
  <si>
    <t>(B) Distance-based Method</t>
  </si>
  <si>
    <t>Fuel Type</t>
  </si>
  <si>
    <t>Small: &lt; 1.4 litre engine</t>
  </si>
  <si>
    <t>Medium: 1.4 - 2 litre engine</t>
  </si>
  <si>
    <t>Large: &gt; 2 litre engine</t>
  </si>
  <si>
    <t>Average / Unknown engine</t>
  </si>
  <si>
    <t>Small: &lt; 1.7 litre engine</t>
  </si>
  <si>
    <t>Medium: 1.7 - 2 litre engine</t>
  </si>
  <si>
    <t>Step 2</t>
  </si>
  <si>
    <t>Step 1</t>
  </si>
  <si>
    <t>Medium: 125-500cc</t>
  </si>
  <si>
    <t>Large: &gt;500cc</t>
  </si>
  <si>
    <t>Distance (km)</t>
  </si>
  <si>
    <t>Petrol Hybrid</t>
  </si>
  <si>
    <t>Consumption</t>
  </si>
  <si>
    <t>Step 3</t>
  </si>
  <si>
    <t>Step 4</t>
  </si>
  <si>
    <t>Calculation Method</t>
  </si>
  <si>
    <t>Waste Material</t>
  </si>
  <si>
    <t>% Proportion</t>
  </si>
  <si>
    <t>YES</t>
  </si>
  <si>
    <t>NO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</si>
  <si>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</si>
  <si>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t>Vitrified clay pipe DN 200 - 300</t>
  </si>
  <si>
    <t>Vitrified clay pipe DN 100 - 200</t>
  </si>
  <si>
    <t>Length (m)</t>
  </si>
  <si>
    <t>Quarry Sourced Material</t>
  </si>
  <si>
    <t>Steel: pipe (BS1387 Medium)</t>
  </si>
  <si>
    <t>(A) Fuel-based Method</t>
  </si>
  <si>
    <t>H Mobile Plant Emissions</t>
  </si>
  <si>
    <t xml:space="preserve">A Renewables </t>
  </si>
  <si>
    <t>No. of Bricks</t>
  </si>
  <si>
    <t>No. Flap Valves</t>
  </si>
  <si>
    <t>Distance Conversion</t>
  </si>
  <si>
    <t>Enter Mileage</t>
  </si>
  <si>
    <r>
      <t>m</t>
    </r>
    <r>
      <rPr>
        <vertAlign val="superscript"/>
        <sz val="10"/>
        <rFont val="Arial"/>
        <family val="2"/>
      </rPr>
      <t>2</t>
    </r>
  </si>
  <si>
    <t>Unleaded</t>
  </si>
  <si>
    <t>LPG</t>
  </si>
  <si>
    <t>-</t>
  </si>
  <si>
    <t>SUBTOTAL</t>
  </si>
  <si>
    <t>Total</t>
  </si>
  <si>
    <t>Mode of Travel</t>
  </si>
  <si>
    <t xml:space="preserve">(1) ENERGY </t>
  </si>
  <si>
    <t>Kilometres</t>
  </si>
  <si>
    <t>Electricity</t>
  </si>
  <si>
    <t>kWh</t>
  </si>
  <si>
    <t xml:space="preserve">Gas </t>
  </si>
  <si>
    <t>Gas Oil</t>
  </si>
  <si>
    <t xml:space="preserve">Fuel Oil </t>
  </si>
  <si>
    <t xml:space="preserve">Fuel </t>
  </si>
  <si>
    <t>Biodiesel</t>
  </si>
  <si>
    <t>Litres</t>
  </si>
  <si>
    <t>London &amp; South-East</t>
  </si>
  <si>
    <t>South-West</t>
  </si>
  <si>
    <t>North-East</t>
  </si>
  <si>
    <t>North-West</t>
  </si>
  <si>
    <t>Hire Car Deliveries</t>
  </si>
  <si>
    <t>Caterers</t>
  </si>
  <si>
    <t>Couriers</t>
  </si>
  <si>
    <t>Building Contractors</t>
  </si>
  <si>
    <t>Underground</t>
  </si>
  <si>
    <t>Tram / Light Rail</t>
  </si>
  <si>
    <t>Other Transport Emissions</t>
  </si>
  <si>
    <t>*INSERT*</t>
  </si>
  <si>
    <t>Unit</t>
  </si>
  <si>
    <t>Water</t>
  </si>
  <si>
    <t>MAC 2</t>
  </si>
  <si>
    <t>East</t>
  </si>
  <si>
    <t>Midlands</t>
  </si>
  <si>
    <t>MAC 1</t>
  </si>
  <si>
    <t>MAC 3</t>
  </si>
  <si>
    <t>MAC 4</t>
  </si>
  <si>
    <t>MAC 5</t>
  </si>
  <si>
    <t>MAC 6</t>
  </si>
  <si>
    <t>MAC 7</t>
  </si>
  <si>
    <t>MAC 8</t>
  </si>
  <si>
    <t>MAC 9</t>
  </si>
  <si>
    <t>MAC 10</t>
  </si>
  <si>
    <t>MAC 11</t>
  </si>
  <si>
    <t>MAC 12</t>
  </si>
  <si>
    <t>MAC 13</t>
  </si>
  <si>
    <t>MAC 14</t>
  </si>
  <si>
    <t>Category</t>
  </si>
  <si>
    <t>Type of Material</t>
  </si>
  <si>
    <t>Quarried aggregate</t>
  </si>
  <si>
    <t>Recycled aggregate</t>
  </si>
  <si>
    <t>Asphalt</t>
  </si>
  <si>
    <t>Facing bricks</t>
  </si>
  <si>
    <t>Clay</t>
  </si>
  <si>
    <t>Sand</t>
  </si>
  <si>
    <t>Soil</t>
  </si>
  <si>
    <t>Stone: general</t>
  </si>
  <si>
    <t>Stone gravel/chippings</t>
  </si>
  <si>
    <t>Slate</t>
  </si>
  <si>
    <t>Tonnage</t>
  </si>
  <si>
    <t>Timber</t>
  </si>
  <si>
    <t>Timber: general</t>
  </si>
  <si>
    <t>Tonnes</t>
  </si>
  <si>
    <t>MDF</t>
  </si>
  <si>
    <t>Particle Board</t>
  </si>
  <si>
    <t>Plywood</t>
  </si>
  <si>
    <t>Sawn Hardwood</t>
  </si>
  <si>
    <t>Sawn Softwood</t>
  </si>
  <si>
    <t>Metals</t>
  </si>
  <si>
    <t>Copper: general</t>
  </si>
  <si>
    <t>Steel: general</t>
  </si>
  <si>
    <t>Steel: bar &amp; rod</t>
  </si>
  <si>
    <t>Steel: section</t>
  </si>
  <si>
    <t>Steel: sheet</t>
  </si>
  <si>
    <t>Steel: wire</t>
  </si>
  <si>
    <t>Steel: stainless</t>
  </si>
  <si>
    <t>Aluminium: general</t>
  </si>
  <si>
    <t>Plastics</t>
  </si>
  <si>
    <t>Miscellaneous</t>
  </si>
  <si>
    <t>Damp Proof Course/Membrane</t>
  </si>
  <si>
    <t>Natural rubber</t>
  </si>
  <si>
    <t>Synthetic rubber</t>
  </si>
  <si>
    <t>Mortars</t>
  </si>
  <si>
    <t>Cements</t>
  </si>
  <si>
    <t>Fibre Cement</t>
  </si>
  <si>
    <t>Portland Ash Cement</t>
  </si>
  <si>
    <t>Soil-Cement</t>
  </si>
  <si>
    <t>kg</t>
  </si>
  <si>
    <t>Other</t>
  </si>
  <si>
    <t>Fuel</t>
  </si>
  <si>
    <t>Petrol</t>
  </si>
  <si>
    <t>Diesel</t>
  </si>
  <si>
    <t>Compressed Natural Gas</t>
  </si>
  <si>
    <t>Liquid Petroleum Gas</t>
  </si>
  <si>
    <t>Unknown Fuel</t>
  </si>
  <si>
    <t>*DO NOT DELETE*</t>
  </si>
  <si>
    <t>*INSERT *</t>
  </si>
  <si>
    <t>National Rail</t>
  </si>
  <si>
    <t>Scope 1</t>
  </si>
  <si>
    <t>Scope 3</t>
  </si>
  <si>
    <t>Unknown</t>
  </si>
  <si>
    <t xml:space="preserve"> </t>
  </si>
  <si>
    <t>km/h</t>
  </si>
  <si>
    <t>mph</t>
  </si>
  <si>
    <t>(2) Materials</t>
  </si>
  <si>
    <r>
      <t>m</t>
    </r>
    <r>
      <rPr>
        <vertAlign val="superscript"/>
        <sz val="10"/>
        <rFont val="Arial"/>
        <family val="2"/>
      </rPr>
      <t>3</t>
    </r>
  </si>
  <si>
    <t xml:space="preserve">High Strength </t>
  </si>
  <si>
    <t>Recycled Copper</t>
  </si>
  <si>
    <t>Step 2a</t>
  </si>
  <si>
    <t>Quarterly Consumption Estimator</t>
  </si>
  <si>
    <t>Car: LPG</t>
  </si>
  <si>
    <t>Medium</t>
  </si>
  <si>
    <t>Large</t>
  </si>
  <si>
    <t xml:space="preserve">(1) Energy </t>
  </si>
  <si>
    <t>Type of Equipment</t>
  </si>
  <si>
    <t>A - Lighting System</t>
  </si>
  <si>
    <t>Luminaire</t>
  </si>
  <si>
    <t>No. of lamps</t>
  </si>
  <si>
    <t>Main Cable</t>
  </si>
  <si>
    <t>Metres</t>
  </si>
  <si>
    <t>Feeder Pillar</t>
  </si>
  <si>
    <t>No. of pillars</t>
  </si>
  <si>
    <t>Inert</t>
  </si>
  <si>
    <t>Biodegradable</t>
  </si>
  <si>
    <t>Hazardous</t>
  </si>
  <si>
    <t>Local (&lt;25km)</t>
  </si>
  <si>
    <t>MS4 post</t>
  </si>
  <si>
    <t>No. of posts</t>
  </si>
  <si>
    <t>MS4 Sign (800kg)</t>
  </si>
  <si>
    <t>Steel Columns</t>
  </si>
  <si>
    <t>Aluminium Columns</t>
  </si>
  <si>
    <t>No. columns</t>
  </si>
  <si>
    <t>50-150km</t>
  </si>
  <si>
    <t>&gt;150km</t>
  </si>
  <si>
    <t>Regional (25-150km)</t>
  </si>
  <si>
    <t xml:space="preserve">Estimated Waste Removal Distance (km) </t>
  </si>
  <si>
    <t>National (&gt;150km)</t>
  </si>
  <si>
    <t>Method A</t>
  </si>
  <si>
    <t>Method B</t>
  </si>
  <si>
    <t>(2) MATERIALS</t>
  </si>
  <si>
    <t>Lead: general</t>
  </si>
  <si>
    <t>Barrier</t>
  </si>
  <si>
    <t>Cement: general</t>
  </si>
  <si>
    <t>General Concrete</t>
  </si>
  <si>
    <t>Prefabricated Concrete</t>
  </si>
  <si>
    <t>Concrete - Cement:Sand:Aggregate   1:1:2</t>
  </si>
  <si>
    <t>Concrete - Cement:Sand:Aggregate   1:2:4</t>
  </si>
  <si>
    <t>Concrete - Cement:Sand:Aggregate   1:2, 5:3</t>
  </si>
  <si>
    <t>Concrete - Cement:Sand:Aggregate   1:3:6</t>
  </si>
  <si>
    <t>Concrete - Cement:Sand:Aggregate   1:4:8</t>
  </si>
  <si>
    <t>Concrete Road &amp; Pavement</t>
  </si>
  <si>
    <t>Sheet Piling</t>
  </si>
  <si>
    <t>Flap Valves</t>
  </si>
  <si>
    <t>Plastic: general</t>
  </si>
  <si>
    <t>Polyethylene</t>
  </si>
  <si>
    <t>PVC</t>
  </si>
  <si>
    <t>Mortar (cement:lime:sand mix)</t>
  </si>
  <si>
    <t>Factor</t>
  </si>
  <si>
    <t>Standard Paint</t>
  </si>
  <si>
    <t>Standard Brick</t>
  </si>
  <si>
    <t>Emission Source</t>
  </si>
  <si>
    <t>Reference</t>
  </si>
  <si>
    <t>UK Grid-Electricity Rolling Average</t>
  </si>
  <si>
    <t>Natural Gas</t>
  </si>
  <si>
    <t>Domestic Water Consumption</t>
  </si>
  <si>
    <t>Average UK Hotel</t>
  </si>
  <si>
    <t>Utilities &amp; Fuel</t>
  </si>
  <si>
    <t>kg/m3</t>
  </si>
  <si>
    <t>kg/litre</t>
  </si>
  <si>
    <t>UK Average HGV Freight</t>
  </si>
  <si>
    <t>Transport</t>
  </si>
  <si>
    <t>Small Petrol Car</t>
  </si>
  <si>
    <t>Medium Petrol Car</t>
  </si>
  <si>
    <t>Large Petrol Car</t>
  </si>
  <si>
    <t>Unknown Petrol Car</t>
  </si>
  <si>
    <t>Small Diesel Car</t>
  </si>
  <si>
    <t>Medium Diesel Car</t>
  </si>
  <si>
    <t>Large Diesel Car</t>
  </si>
  <si>
    <t>Unknown Diesel Car</t>
  </si>
  <si>
    <t>Medium Petrol Hybrid Car</t>
  </si>
  <si>
    <t>Large Petrol Hydrid Car</t>
  </si>
  <si>
    <t>Medium LPG Car</t>
  </si>
  <si>
    <t>Large LPG Car</t>
  </si>
  <si>
    <t>Unknown LPG Car</t>
  </si>
  <si>
    <t>Unknown Fuel Car</t>
  </si>
  <si>
    <t>Small Motorcycle</t>
  </si>
  <si>
    <t>Medium Motorcycle</t>
  </si>
  <si>
    <t>Large Motorcycle</t>
  </si>
  <si>
    <t>Unknown Motorcycle</t>
  </si>
  <si>
    <t>Cement: general - 25% fly ash</t>
  </si>
  <si>
    <t>Cement: general -  50% fly ash</t>
  </si>
  <si>
    <t>Cement: general -  25% blast furnace slag</t>
  </si>
  <si>
    <t>Cement: general - 50% blast furnace slag</t>
  </si>
  <si>
    <t>Portland Cement (dry kiln)</t>
  </si>
  <si>
    <t>Materials</t>
  </si>
  <si>
    <t xml:space="preserve"> kg/m</t>
  </si>
  <si>
    <t xml:space="preserve"> tonnes/m</t>
  </si>
  <si>
    <t>tonnes/valve</t>
  </si>
  <si>
    <t>Handrail: galvanised with fittings</t>
  </si>
  <si>
    <t>Steel: general [Market Average]</t>
  </si>
  <si>
    <t>Steel: general [Recycled]</t>
  </si>
  <si>
    <t>Aluminium: general [MA]</t>
  </si>
  <si>
    <t>Aluminium: general [R]</t>
  </si>
  <si>
    <t>tonnes/m3</t>
  </si>
  <si>
    <t>Mortar (cement:sand mix)</t>
  </si>
  <si>
    <t>tonnes/ 1000 bricks</t>
  </si>
  <si>
    <t>kg/m</t>
  </si>
  <si>
    <t>t per unit</t>
  </si>
  <si>
    <t>Total Shipping
Tonne-km</t>
  </si>
  <si>
    <t>Total Rail 
Tonne-km</t>
  </si>
  <si>
    <t>Total Road 
Tonne-km</t>
  </si>
  <si>
    <t>Rail Freight</t>
  </si>
  <si>
    <t>Recycled Proportion (%)</t>
  </si>
  <si>
    <t xml:space="preserve">(3) TRANSPORT </t>
  </si>
  <si>
    <t>Bath Inventory - Version 1.6a (2008)</t>
  </si>
  <si>
    <t>Material Density Factors</t>
  </si>
  <si>
    <t>Concrete - Cement:Sand:Aggregate   1:1, 5:3</t>
  </si>
  <si>
    <t>Regular Taxi</t>
  </si>
  <si>
    <t>Department of Environment (1997). Energy Efficiency in Hotels</t>
  </si>
  <si>
    <t xml:space="preserve">Capita Symonds (2008). Carbon Footprint of Motorway Electrical Equipment </t>
  </si>
  <si>
    <t>Burning Oil / Kerosene</t>
  </si>
  <si>
    <t>Select Quarter</t>
  </si>
  <si>
    <t>Quarter 3: October, November, December</t>
  </si>
  <si>
    <t>Quarter 1: April, May, June</t>
  </si>
  <si>
    <t>Quarter 2: July, August, September</t>
  </si>
  <si>
    <t>Quarter 4: January, February, March</t>
  </si>
  <si>
    <t>Electricty (kWh)</t>
  </si>
  <si>
    <t>Gas (kWh)</t>
  </si>
  <si>
    <t>Utility</t>
  </si>
  <si>
    <t>Estimation</t>
  </si>
  <si>
    <t>Average Transport Distance (km)</t>
  </si>
  <si>
    <r>
      <t>Subtotal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</si>
  <si>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Step 3a</t>
  </si>
  <si>
    <r>
      <t>Water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</si>
  <si>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Bitumen</t>
  </si>
  <si>
    <r>
      <t>Tonnes CO</t>
    </r>
    <r>
      <rPr>
        <b/>
        <vertAlign val="subscript"/>
        <sz val="10"/>
        <color indexed="9"/>
        <rFont val="Arial"/>
        <family val="2"/>
      </rPr>
      <t>2</t>
    </r>
  </si>
  <si>
    <r>
      <t>Estimated Road Transport (tCO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)</t>
    </r>
  </si>
  <si>
    <r>
      <t>Embodied  (tCO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)</t>
    </r>
  </si>
  <si>
    <r>
      <t>Transport (tCO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)</t>
    </r>
  </si>
  <si>
    <r>
      <t>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Emissions Source</t>
    </r>
  </si>
  <si>
    <r>
      <t>CO</t>
    </r>
    <r>
      <rPr>
        <b/>
        <vertAlign val="subscript"/>
        <sz val="12"/>
        <color indexed="9"/>
        <rFont val="Arial"/>
        <family val="2"/>
      </rPr>
      <t>2</t>
    </r>
    <r>
      <rPr>
        <b/>
        <sz val="12"/>
        <color indexed="9"/>
        <rFont val="Arial"/>
        <family val="2"/>
      </rPr>
      <t xml:space="preserve"> Source</t>
    </r>
  </si>
  <si>
    <r>
      <t>Tonnes CO</t>
    </r>
    <r>
      <rPr>
        <b/>
        <vertAlign val="subscript"/>
        <sz val="12"/>
        <color indexed="9"/>
        <rFont val="Arial"/>
        <family val="2"/>
      </rPr>
      <t>2</t>
    </r>
  </si>
  <si>
    <r>
      <t>Road Transport (tCO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)</t>
    </r>
  </si>
  <si>
    <t>Benchmarks</t>
  </si>
  <si>
    <t>Standard Office +  Average Energy Efficiency Measures</t>
  </si>
  <si>
    <t>CIBSE (2004). Guide F - Energy Efficiency in Buildings</t>
  </si>
  <si>
    <t>Standard Office Greenhouse Gases (Space / Water Heating)</t>
  </si>
  <si>
    <t>Average Annual Water Consumption per Employee</t>
  </si>
  <si>
    <t>The Watermark Project</t>
  </si>
  <si>
    <t>*Select*</t>
  </si>
  <si>
    <t>Note: Values may not appear where emissions are less than 2 decimal places</t>
  </si>
  <si>
    <t>Volume (litres)</t>
  </si>
  <si>
    <t>Small Bulk Carrier (Shipping)</t>
  </si>
  <si>
    <r>
      <t>Transport Emissions (tCO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)</t>
    </r>
  </si>
  <si>
    <t>Quantity (tonnes)</t>
  </si>
  <si>
    <t xml:space="preserve">   - Road</t>
  </si>
  <si>
    <t xml:space="preserve">   - Rail</t>
  </si>
  <si>
    <t xml:space="preserve">   - Shipping</t>
  </si>
  <si>
    <t xml:space="preserve">   - Estimated (Road)</t>
  </si>
  <si>
    <r>
      <t>TOTAL (tCO</t>
    </r>
    <r>
      <rPr>
        <b/>
        <vertAlign val="subscript"/>
        <sz val="10"/>
        <color indexed="9"/>
        <rFont val="Arial"/>
        <family val="2"/>
      </rPr>
      <t>2</t>
    </r>
    <r>
      <rPr>
        <b/>
        <sz val="10"/>
        <color indexed="9"/>
        <rFont val="Arial"/>
        <family val="2"/>
      </rPr>
      <t>)</t>
    </r>
  </si>
  <si>
    <t>Environment &amp; Heritage Service (2003). Municipal Waste Data Monitoring and Reporting</t>
  </si>
  <si>
    <t>Average 60 Litre Black Bag (assumes 75% full)</t>
  </si>
  <si>
    <t>Assumption</t>
  </si>
  <si>
    <t>tonnes</t>
  </si>
  <si>
    <t>Average Waste Generation Rate</t>
  </si>
  <si>
    <t>CIBSE (2004). Guide G: Public Health Engineering</t>
  </si>
  <si>
    <t>General Office Waste Density</t>
  </si>
  <si>
    <t>Total Delivery Distance (km)</t>
  </si>
  <si>
    <t>Estimated Delivery Distance</t>
  </si>
  <si>
    <r>
      <t>Embodied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</si>
  <si>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Shipping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</si>
  <si>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Rail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</si>
  <si>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Road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</si>
  <si>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Average Road (tCO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</si>
  <si>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 xml:space="preserve">
(4) Waste Removal
</t>
  </si>
  <si>
    <r>
      <t xml:space="preserve">(5) SUMMARY </t>
    </r>
  </si>
  <si>
    <t>(6) COMMENTS SHEET</t>
  </si>
  <si>
    <t>Energy &amp; Utilities</t>
  </si>
  <si>
    <t>Waste Removal</t>
  </si>
  <si>
    <r>
      <t>kgCO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/room/night</t>
    </r>
  </si>
  <si>
    <r>
      <t>tCO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/t</t>
    </r>
  </si>
  <si>
    <r>
      <t>tCO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/unit</t>
    </r>
  </si>
  <si>
    <r>
      <t>tonnes/m</t>
    </r>
    <r>
      <rPr>
        <vertAlign val="superscript"/>
        <sz val="9"/>
        <rFont val="Arial"/>
        <family val="2"/>
      </rPr>
      <t>3</t>
    </r>
  </si>
  <si>
    <r>
      <t>tonnes/m</t>
    </r>
    <r>
      <rPr>
        <vertAlign val="superscript"/>
        <sz val="9"/>
        <rFont val="Arial"/>
        <family val="2"/>
      </rPr>
      <t>4</t>
    </r>
  </si>
  <si>
    <r>
      <t>tonnes/m</t>
    </r>
    <r>
      <rPr>
        <vertAlign val="superscript"/>
        <sz val="9"/>
        <rFont val="Arial"/>
        <family val="2"/>
      </rPr>
      <t>5</t>
    </r>
  </si>
  <si>
    <r>
      <t>tonnes/m</t>
    </r>
    <r>
      <rPr>
        <vertAlign val="superscript"/>
        <sz val="9"/>
        <rFont val="Arial"/>
        <family val="2"/>
      </rPr>
      <t>6</t>
    </r>
  </si>
  <si>
    <r>
      <t>tonnes/m</t>
    </r>
    <r>
      <rPr>
        <vertAlign val="superscript"/>
        <sz val="9"/>
        <rFont val="Arial"/>
        <family val="2"/>
      </rPr>
      <t>7</t>
    </r>
  </si>
  <si>
    <r>
      <t>t/m</t>
    </r>
    <r>
      <rPr>
        <vertAlign val="superscript"/>
        <sz val="9"/>
        <rFont val="Arial"/>
        <family val="2"/>
      </rPr>
      <t>3</t>
    </r>
  </si>
  <si>
    <r>
      <t>tonnes/m</t>
    </r>
    <r>
      <rPr>
        <vertAlign val="superscript"/>
        <sz val="9"/>
        <rFont val="Arial"/>
        <family val="2"/>
      </rPr>
      <t>2</t>
    </r>
  </si>
  <si>
    <r>
      <t xml:space="preserve"> tonnes/m</t>
    </r>
    <r>
      <rPr>
        <vertAlign val="superscript"/>
        <sz val="9"/>
        <rFont val="Arial"/>
        <family val="2"/>
      </rPr>
      <t>3</t>
    </r>
  </si>
  <si>
    <r>
      <t>kg/m</t>
    </r>
    <r>
      <rPr>
        <vertAlign val="superscript"/>
        <sz val="9"/>
        <rFont val="Arial"/>
        <family val="2"/>
      </rPr>
      <t>3</t>
    </r>
  </si>
  <si>
    <r>
      <t>kg/m</t>
    </r>
    <r>
      <rPr>
        <vertAlign val="superscript"/>
        <sz val="9"/>
        <rFont val="Arial"/>
        <family val="2"/>
      </rPr>
      <t>2</t>
    </r>
  </si>
  <si>
    <r>
      <t>t per 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</si>
  <si>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3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</si>
  <si>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/employee/week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</si>
  <si>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/10m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floor area</t>
    </r>
  </si>
  <si>
    <r>
      <t>kWh/m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/annum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</si>
  <si>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/annum</t>
    </r>
  </si>
  <si>
    <t xml:space="preserve">(7) EMISSION FACTORS </t>
  </si>
  <si>
    <t>Average Wheelie Bin Waste Volume</t>
  </si>
  <si>
    <r>
      <t>Office Electricity Consumption (</t>
    </r>
    <r>
      <rPr>
        <i/>
        <sz val="12"/>
        <rFont val="Arial"/>
        <family val="2"/>
      </rPr>
      <t>Energy Tab, Section A</t>
    </r>
    <r>
      <rPr>
        <sz val="12"/>
        <rFont val="Arial"/>
        <family val="2"/>
      </rPr>
      <t>)</t>
    </r>
  </si>
  <si>
    <r>
      <t>Office Gas Consumption (</t>
    </r>
    <r>
      <rPr>
        <i/>
        <sz val="12"/>
        <rFont val="Arial"/>
        <family val="2"/>
      </rPr>
      <t>Energy Tab, Section A</t>
    </r>
    <r>
      <rPr>
        <sz val="12"/>
        <rFont val="Arial"/>
        <family val="2"/>
      </rPr>
      <t>)</t>
    </r>
  </si>
  <si>
    <r>
      <t>Office Water Consumption (</t>
    </r>
    <r>
      <rPr>
        <i/>
        <sz val="12"/>
        <rFont val="Arial"/>
        <family val="2"/>
      </rPr>
      <t>Energy Tab, Section A</t>
    </r>
    <r>
      <rPr>
        <sz val="12"/>
        <rFont val="Arial"/>
        <family val="2"/>
      </rPr>
      <t>)</t>
    </r>
  </si>
  <si>
    <t>No, it is based on actual data</t>
  </si>
  <si>
    <t>3. Have you used the estimation tools or options to provide data for the following:</t>
  </si>
  <si>
    <t>4. Detail areas of operations for which data has not been included and provide reasons why</t>
  </si>
  <si>
    <t>5. Detail any materials which have not been included and provide reasons why</t>
  </si>
  <si>
    <t>6. Detail any materials which have been combined within available categories</t>
  </si>
  <si>
    <t>7. Other comments</t>
  </si>
  <si>
    <t xml:space="preserve">8. Provide details of any emission reduction activities investigated or implemented.  In particular, highlight any activities which you feel are not represented through your data return. </t>
  </si>
  <si>
    <r>
      <t>TOTAL (tCO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>)</t>
    </r>
  </si>
  <si>
    <r>
      <t>TOTAL CO</t>
    </r>
    <r>
      <rPr>
        <b/>
        <vertAlign val="subscript"/>
        <sz val="14"/>
        <color indexed="9"/>
        <rFont val="Arial"/>
        <family val="2"/>
      </rPr>
      <t>2</t>
    </r>
    <r>
      <rPr>
        <b/>
        <sz val="14"/>
        <color indexed="9"/>
        <rFont val="Arial"/>
        <family val="2"/>
      </rPr>
      <t xml:space="preserve"> EMISSIONS</t>
    </r>
  </si>
  <si>
    <t>Enter DBFO Contract Name</t>
  </si>
  <si>
    <t>A) When specific details are known</t>
  </si>
  <si>
    <t xml:space="preserve">Electricity </t>
  </si>
  <si>
    <t>Size of project</t>
  </si>
  <si>
    <t>Total Operational Weeks for Project During Reporting Period</t>
  </si>
  <si>
    <t>B) When specific details are unknown</t>
  </si>
  <si>
    <t>Very large 
(construction cost &gt; £10m, more than 25 people permanently onsite)</t>
  </si>
  <si>
    <t>Large 
(construction const £5m-£10m, between 16-25 people permanently onsite)</t>
  </si>
  <si>
    <t>Medium 
(construction cost £1.5-£5m, between 9-15 people permanently onsite)</t>
  </si>
  <si>
    <t>Small 
(construction cost &lt;£1m, fewer than 8 people permanently onsite)</t>
  </si>
  <si>
    <t>Project Size: Very large</t>
  </si>
  <si>
    <t>Project Size: Large</t>
  </si>
  <si>
    <t>Project Size: Medium</t>
  </si>
  <si>
    <t>Project Size: Small</t>
  </si>
  <si>
    <t>2. Have you entered your DBFO Contract name in the Preface?</t>
  </si>
  <si>
    <t>1. Have you entered the reporting period in the Preface?</t>
  </si>
  <si>
    <r>
      <t>Fuel Transportation Emissions (</t>
    </r>
    <r>
      <rPr>
        <i/>
        <sz val="12"/>
        <rFont val="Arial"/>
        <family val="2"/>
      </rPr>
      <t>Energy Tab, Section F</t>
    </r>
    <r>
      <rPr>
        <sz val="12"/>
        <rFont val="Arial"/>
        <family val="2"/>
      </rPr>
      <t>)</t>
    </r>
  </si>
  <si>
    <t xml:space="preserve">Office Electricity </t>
  </si>
  <si>
    <t xml:space="preserve"> Office Gas</t>
  </si>
  <si>
    <t>Office Water</t>
  </si>
  <si>
    <t>Operational Energy</t>
  </si>
  <si>
    <t>Mobile Plant</t>
  </si>
  <si>
    <t>Business Travel</t>
  </si>
  <si>
    <t>Employee Commuting</t>
  </si>
  <si>
    <t>Transportation of Fuel to Site</t>
  </si>
  <si>
    <t>Material Transport</t>
  </si>
  <si>
    <t>Maintenance / Construction</t>
  </si>
  <si>
    <t>Cement</t>
  </si>
  <si>
    <t>Lighting &amp; ITS</t>
  </si>
  <si>
    <r>
      <t>TONNES CO</t>
    </r>
    <r>
      <rPr>
        <b/>
        <vertAlign val="subscript"/>
        <sz val="10"/>
        <color indexed="9"/>
        <rFont val="Arial"/>
        <family val="2"/>
      </rPr>
      <t>2</t>
    </r>
  </si>
  <si>
    <r>
      <t>Electricity - Floor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</si>
  <si>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Gas - Floor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</si>
  <si>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Water - Number of Employees</t>
  </si>
  <si>
    <t>Defra (2009) Guidelines to Defra's GHG Conversion Factors</t>
  </si>
  <si>
    <t>ENERGY</t>
  </si>
  <si>
    <t>UNIT</t>
  </si>
  <si>
    <t>DATA</t>
  </si>
  <si>
    <t>Office Consumption</t>
  </si>
  <si>
    <t>Office Electricity Consumption</t>
  </si>
  <si>
    <t>Office Gas Consumption</t>
  </si>
  <si>
    <t>Office Water Consumption</t>
  </si>
  <si>
    <t>Gas</t>
  </si>
  <si>
    <t>Fuel Oil</t>
  </si>
  <si>
    <t>Very Large</t>
  </si>
  <si>
    <t>Small</t>
  </si>
  <si>
    <t>Weeks</t>
  </si>
  <si>
    <t>MATERIALS</t>
  </si>
  <si>
    <t xml:space="preserve">UNIT </t>
  </si>
  <si>
    <t>Shipping (tkm)</t>
  </si>
  <si>
    <t>Rail (tkm)</t>
  </si>
  <si>
    <t>Road (tkm)</t>
  </si>
  <si>
    <t>Av. Road Transport (km)</t>
  </si>
  <si>
    <t>Av Road Transport tkm</t>
  </si>
  <si>
    <t>Steel: general Recycled</t>
  </si>
  <si>
    <t>Aluminium: general recycled</t>
  </si>
  <si>
    <t>No. of Valves</t>
  </si>
  <si>
    <t>Lead: general recycled</t>
  </si>
  <si>
    <t>Concrete</t>
  </si>
  <si>
    <t xml:space="preserve"> Lighting System</t>
  </si>
  <si>
    <t>ITS System</t>
  </si>
  <si>
    <t>2 x MS4 + 8 x Lane ctrl signage</t>
  </si>
  <si>
    <t>VRS</t>
  </si>
  <si>
    <t>TRANSPORT</t>
  </si>
  <si>
    <t>Car - Petrol</t>
  </si>
  <si>
    <t>km</t>
  </si>
  <si>
    <t>Car - Diesel</t>
  </si>
  <si>
    <t>Car - Hybrid</t>
  </si>
  <si>
    <t>Medium Petrol Engine</t>
  </si>
  <si>
    <t>Large Petrol Engine</t>
  </si>
  <si>
    <t>Car - LPG</t>
  </si>
  <si>
    <t>Car - Unknown Fuel</t>
  </si>
  <si>
    <t>Small: Upto 125cc</t>
  </si>
  <si>
    <t>Rail</t>
  </si>
  <si>
    <t xml:space="preserve">Travel Mode </t>
  </si>
  <si>
    <t xml:space="preserve"> Material Transport</t>
  </si>
  <si>
    <t>Road</t>
  </si>
  <si>
    <t>Tonne-km</t>
  </si>
  <si>
    <t>Shipping</t>
  </si>
  <si>
    <t>Average Road</t>
  </si>
  <si>
    <t>Fuel Transport</t>
  </si>
  <si>
    <t>Petrol (Delivery Distance)</t>
  </si>
  <si>
    <t>Diesel (Delivery Distance)</t>
  </si>
  <si>
    <t>Biodiesel (Delivery Distance)</t>
  </si>
  <si>
    <t>Total Shipping tkm</t>
  </si>
  <si>
    <t>Total Rail tkm</t>
  </si>
  <si>
    <t>Total Road (tkm)</t>
  </si>
  <si>
    <t>Total Average Road tkm</t>
  </si>
  <si>
    <t>Delivery Distance (km)</t>
  </si>
  <si>
    <t>Est. Delivery Distance (km)</t>
  </si>
  <si>
    <t>WASTE REMOVAL</t>
  </si>
  <si>
    <t>Office Waste Estimate</t>
  </si>
  <si>
    <t>tkm</t>
  </si>
  <si>
    <t>Construction Volume</t>
  </si>
  <si>
    <t>Construction Waste Estimated</t>
  </si>
  <si>
    <t>Construction Waste Actual</t>
  </si>
  <si>
    <t>Actual tkm</t>
  </si>
  <si>
    <t>Estimated tkm</t>
  </si>
  <si>
    <t>Waste</t>
  </si>
  <si>
    <t>Actual Waste Distance</t>
  </si>
  <si>
    <t>Total Tonnage</t>
  </si>
  <si>
    <t>TOTAL tkm</t>
  </si>
  <si>
    <r>
      <rPr>
        <b/>
        <u val="single"/>
        <sz val="9"/>
        <rFont val="Arial"/>
        <family val="2"/>
      </rPr>
      <t>Staff Commuting</t>
    </r>
    <r>
      <rPr>
        <sz val="9"/>
        <rFont val="Arial"/>
        <family val="2"/>
      </rPr>
      <t xml:space="preserve">
Petrol</t>
    </r>
  </si>
  <si>
    <t>General Cement</t>
  </si>
  <si>
    <t>Steel</t>
  </si>
  <si>
    <t>Aluminium</t>
  </si>
  <si>
    <t>Copper</t>
  </si>
  <si>
    <t>General Plastic</t>
  </si>
  <si>
    <t xml:space="preserve">MS4 Sign </t>
  </si>
  <si>
    <t>Construction Materials</t>
  </si>
  <si>
    <t>tCO2/month</t>
  </si>
  <si>
    <t>Road Salt</t>
  </si>
  <si>
    <t>Winter Ops</t>
  </si>
  <si>
    <t>Paint</t>
  </si>
  <si>
    <t>General Timber</t>
  </si>
  <si>
    <r>
      <t>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e/kWh</t>
    </r>
  </si>
  <si>
    <t>Defra (2010) Guidelines to Defra's GHG Conversion Factors</t>
  </si>
  <si>
    <r>
      <t>kgCO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e/kWh</t>
    </r>
  </si>
  <si>
    <r>
      <t>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e/m</t>
    </r>
    <r>
      <rPr>
        <vertAlign val="superscript"/>
        <sz val="10"/>
        <rFont val="Arial"/>
        <family val="2"/>
      </rPr>
      <t>3</t>
    </r>
  </si>
  <si>
    <r>
      <t>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e/litre</t>
    </r>
  </si>
  <si>
    <r>
      <t>kgCO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/litre</t>
    </r>
  </si>
  <si>
    <r>
      <t>kgCO</t>
    </r>
    <r>
      <rPr>
        <vertAlign val="subscript"/>
        <sz val="9"/>
        <rFont val="Arial"/>
        <family val="2"/>
      </rPr>
      <t>2e</t>
    </r>
    <r>
      <rPr>
        <sz val="9"/>
        <rFont val="Arial"/>
        <family val="2"/>
      </rPr>
      <t>/kWh</t>
    </r>
  </si>
  <si>
    <r>
      <t>kgCO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e/kg</t>
    </r>
  </si>
  <si>
    <t>Environment Agency - Carbon Calculator for Construction Activities Version 3.1.2 (2010)</t>
  </si>
  <si>
    <r>
      <t>tCO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e/t</t>
    </r>
  </si>
  <si>
    <t>Bath Inventory - Version 2 (2010)</t>
  </si>
  <si>
    <t>tCO2/t</t>
  </si>
  <si>
    <t>Bath Inventory - Version 2 (2010) (rammed soil)</t>
  </si>
  <si>
    <t>Bath Inventory - Version 2 (2010) (general concrete plus precasting)</t>
  </si>
  <si>
    <t>General Road Salt</t>
  </si>
  <si>
    <r>
      <t>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e/tonne-km</t>
    </r>
  </si>
  <si>
    <r>
      <t>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e/km</t>
    </r>
  </si>
  <si>
    <r>
      <t>kgCO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e/passenger-km</t>
    </r>
  </si>
  <si>
    <t>Version 5d</t>
  </si>
  <si>
    <t>Issued: June 2011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</si>
</sst>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"/>
    <numFmt numFmtId="173" formatCode="0.0000000"/>
    <numFmt numFmtId="174" formatCode="0.000000"/>
    <numFmt numFmtId="175" formatCode="0.000000000"/>
    <numFmt numFmtId="176" formatCode="0.0000000000"/>
    <numFmt numFmtId="177" formatCode="0.00000E+00"/>
    <numFmt numFmtId="178" formatCode="0.0000E+00"/>
    <numFmt numFmtId="179" formatCode="0.000E+00"/>
    <numFmt numFmtId="180" formatCode="0.0E+00"/>
    <numFmt numFmtId="181" formatCode="0E+00"/>
    <numFmt numFmtId="182" formatCode="0.000000E+00"/>
    <numFmt numFmtId="183" formatCode="0.0000000E+00"/>
    <numFmt numFmtId="184" formatCode="0.00000000000"/>
    <numFmt numFmtId="185" formatCode="0.00000000000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vertAlign val="subscript"/>
      <sz val="14"/>
      <color indexed="9"/>
      <name val="Arial"/>
      <family val="2"/>
    </font>
    <font>
      <sz val="10"/>
      <color indexed="9"/>
      <name val="Arial"/>
      <family val="2"/>
    </font>
    <font>
      <b/>
      <vertAlign val="subscript"/>
      <sz val="12"/>
      <color indexed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i/>
      <sz val="12"/>
      <name val="Arial"/>
      <family val="2"/>
    </font>
    <font>
      <vertAlign val="subscript"/>
      <sz val="10"/>
      <name val="Arial"/>
      <family val="2"/>
    </font>
    <font>
      <b/>
      <u val="single"/>
      <sz val="9"/>
      <name val="Arial"/>
      <family val="2"/>
    </font>
    <font>
      <sz val="10"/>
      <color indexed="63"/>
      <name val="Arial"/>
      <family val="0"/>
    </font>
    <font>
      <sz val="9.75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63"/>
      <name val="Arial"/>
      <family val="0"/>
    </font>
    <font>
      <b/>
      <sz val="10"/>
      <color indexed="63"/>
      <name val="Arial"/>
      <family val="0"/>
    </font>
    <font>
      <u val="single"/>
      <sz val="10"/>
      <color indexed="63"/>
      <name val="Arial"/>
      <family val="0"/>
    </font>
    <font>
      <vertAlign val="subscript"/>
      <sz val="10"/>
      <color indexed="63"/>
      <name val="Arial"/>
      <family val="0"/>
    </font>
    <font>
      <sz val="11"/>
      <name val="Calibri"/>
      <family val="0"/>
    </font>
    <font>
      <b/>
      <sz val="12"/>
      <color indexed="63"/>
      <name val="Arial"/>
      <family val="0"/>
    </font>
    <font>
      <b/>
      <vertAlign val="subscript"/>
      <sz val="12"/>
      <color indexed="63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16"/>
      </top>
      <bottom style="double"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2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5" borderId="1" applyNumberFormat="0" applyAlignment="0" applyProtection="0"/>
    <xf numFmtId="0" fontId="3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" borderId="1" applyNumberFormat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0" fillId="4" borderId="7" applyNumberFormat="0" applyFont="0" applyAlignment="0" applyProtection="0"/>
    <xf numFmtId="0" fontId="46" fillId="5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6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0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/>
    </xf>
    <xf numFmtId="167" fontId="1" fillId="5" borderId="0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/>
    </xf>
    <xf numFmtId="0" fontId="0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vertical="center"/>
    </xf>
    <xf numFmtId="0" fontId="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vertical="center"/>
    </xf>
    <xf numFmtId="2" fontId="0" fillId="5" borderId="0" xfId="0" applyNumberFormat="1" applyFill="1" applyBorder="1" applyAlignment="1">
      <alignment horizontal="center" vertical="center"/>
    </xf>
    <xf numFmtId="9" fontId="0" fillId="5" borderId="0" xfId="0" applyNumberFormat="1" applyFill="1" applyBorder="1" applyAlignment="1">
      <alignment horizontal="left"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2" fontId="0" fillId="5" borderId="0" xfId="0" applyNumberFormat="1" applyFill="1" applyBorder="1" applyAlignment="1">
      <alignment vertical="center"/>
    </xf>
    <xf numFmtId="0" fontId="0" fillId="5" borderId="0" xfId="0" applyFont="1" applyFill="1" applyAlignment="1">
      <alignment horizontal="center" vertical="center"/>
    </xf>
    <xf numFmtId="165" fontId="0" fillId="5" borderId="0" xfId="0" applyNumberFormat="1" applyFill="1" applyBorder="1" applyAlignment="1">
      <alignment vertical="center"/>
    </xf>
    <xf numFmtId="0" fontId="0" fillId="5" borderId="0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0" fillId="5" borderId="0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0" fillId="5" borderId="0" xfId="0" applyFill="1" applyAlignment="1">
      <alignment/>
    </xf>
    <xf numFmtId="0" fontId="0" fillId="5" borderId="0" xfId="0" applyFill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/>
    </xf>
    <xf numFmtId="0" fontId="0" fillId="5" borderId="0" xfId="0" applyFill="1" applyAlignment="1">
      <alignment horizontal="center" vertical="center" wrapText="1"/>
    </xf>
    <xf numFmtId="0" fontId="0" fillId="5" borderId="0" xfId="0" applyFill="1" applyBorder="1" applyAlignment="1">
      <alignment/>
    </xf>
    <xf numFmtId="0" fontId="5" fillId="5" borderId="0" xfId="0" applyFont="1" applyFill="1" applyBorder="1" applyAlignment="1">
      <alignment vertical="center"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 horizontal="center"/>
    </xf>
    <xf numFmtId="0" fontId="2" fillId="5" borderId="0" xfId="0" applyFont="1" applyFill="1" applyBorder="1" applyAlignment="1" applyProtection="1">
      <alignment vertical="center"/>
      <protection locked="0"/>
    </xf>
    <xf numFmtId="2" fontId="2" fillId="5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 wrapText="1"/>
    </xf>
    <xf numFmtId="2" fontId="5" fillId="5" borderId="0" xfId="0" applyNumberFormat="1" applyFont="1" applyFill="1" applyBorder="1" applyAlignment="1">
      <alignment vertic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wrapText="1"/>
    </xf>
    <xf numFmtId="0" fontId="1" fillId="5" borderId="0" xfId="0" applyFont="1" applyFill="1" applyBorder="1" applyAlignment="1">
      <alignment horizontal="left" vertical="top"/>
    </xf>
    <xf numFmtId="167" fontId="7" fillId="0" borderId="0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17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 applyProtection="1">
      <alignment horizontal="center" vertical="center" wrapText="1"/>
      <protection/>
    </xf>
    <xf numFmtId="0" fontId="1" fillId="5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 applyProtection="1">
      <alignment horizontal="center" vertical="center" wrapText="1"/>
      <protection/>
    </xf>
    <xf numFmtId="0" fontId="1" fillId="2" borderId="12" xfId="0" applyFont="1" applyFill="1" applyBorder="1" applyAlignment="1">
      <alignment horizontal="center" vertical="center" wrapText="1"/>
    </xf>
    <xf numFmtId="2" fontId="0" fillId="2" borderId="12" xfId="0" applyNumberFormat="1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 textRotation="90" wrapText="1"/>
    </xf>
    <xf numFmtId="2" fontId="0" fillId="2" borderId="14" xfId="0" applyNumberFormat="1" applyFont="1" applyFill="1" applyBorder="1" applyAlignment="1">
      <alignment horizontal="center" vertical="center"/>
    </xf>
    <xf numFmtId="2" fontId="0" fillId="2" borderId="11" xfId="0" applyNumberForma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17" fillId="9" borderId="16" xfId="0" applyFont="1" applyFill="1" applyBorder="1" applyAlignment="1">
      <alignment horizontal="center" vertical="center" wrapText="1"/>
    </xf>
    <xf numFmtId="2" fontId="0" fillId="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left" vertical="center"/>
    </xf>
    <xf numFmtId="0" fontId="20" fillId="9" borderId="12" xfId="0" applyFont="1" applyFill="1" applyBorder="1" applyAlignment="1">
      <alignment vertical="center"/>
    </xf>
    <xf numFmtId="0" fontId="20" fillId="9" borderId="11" xfId="0" applyFont="1" applyFill="1" applyBorder="1" applyAlignment="1">
      <alignment vertical="center"/>
    </xf>
    <xf numFmtId="0" fontId="1" fillId="5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0" fillId="2" borderId="12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167" fontId="0" fillId="5" borderId="0" xfId="0" applyNumberFormat="1" applyFill="1" applyBorder="1" applyAlignment="1">
      <alignment horizontal="center" vertical="center"/>
    </xf>
    <xf numFmtId="167" fontId="0" fillId="5" borderId="0" xfId="0" applyNumberFormat="1" applyFill="1" applyAlignment="1">
      <alignment horizontal="center" vertical="center"/>
    </xf>
    <xf numFmtId="0" fontId="17" fillId="9" borderId="11" xfId="0" applyFont="1" applyFill="1" applyBorder="1" applyAlignment="1">
      <alignment horizontal="center" vertical="center" textRotation="90"/>
    </xf>
    <xf numFmtId="0" fontId="25" fillId="2" borderId="11" xfId="0" applyFont="1" applyFill="1" applyBorder="1" applyAlignment="1">
      <alignment vertical="center" wrapText="1"/>
    </xf>
    <xf numFmtId="2" fontId="25" fillId="2" borderId="11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vertical="center" wrapText="1"/>
    </xf>
    <xf numFmtId="0" fontId="0" fillId="5" borderId="17" xfId="0" applyFont="1" applyFill="1" applyBorder="1" applyAlignment="1">
      <alignment vertical="center" wrapText="1"/>
    </xf>
    <xf numFmtId="167" fontId="0" fillId="2" borderId="11" xfId="0" applyNumberForma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7" fillId="9" borderId="11" xfId="0" applyNumberFormat="1" applyFont="1" applyFill="1" applyBorder="1" applyAlignment="1">
      <alignment horizontal="center" vertical="center"/>
    </xf>
    <xf numFmtId="1" fontId="19" fillId="9" borderId="11" xfId="0" applyNumberFormat="1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2" borderId="11" xfId="0" applyFill="1" applyBorder="1" applyAlignment="1">
      <alignment vertical="center"/>
    </xf>
    <xf numFmtId="2" fontId="0" fillId="5" borderId="11" xfId="0" applyNumberFormat="1" applyFill="1" applyBorder="1" applyAlignment="1" applyProtection="1">
      <alignment horizontal="center" vertical="center"/>
      <protection locked="0"/>
    </xf>
    <xf numFmtId="2" fontId="0" fillId="5" borderId="11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12" xfId="0" applyNumberForma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ont="1" applyFill="1" applyBorder="1" applyAlignment="1">
      <alignment horizontal="center" vertical="center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>
      <alignment horizontal="center"/>
    </xf>
    <xf numFmtId="2" fontId="0" fillId="5" borderId="14" xfId="0" applyNumberFormat="1" applyFont="1" applyFill="1" applyBorder="1" applyAlignment="1" applyProtection="1">
      <alignment horizontal="center" vertical="center"/>
      <protection locked="0"/>
    </xf>
    <xf numFmtId="2" fontId="0" fillId="5" borderId="11" xfId="0" applyNumberFormat="1" applyFont="1" applyFill="1" applyBorder="1" applyAlignment="1" applyProtection="1">
      <alignment horizontal="center" vertical="center"/>
      <protection locked="0"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5" borderId="18" xfId="0" applyNumberFormat="1" applyFont="1" applyFill="1" applyBorder="1" applyAlignment="1" applyProtection="1">
      <alignment horizontal="center" vertical="center"/>
      <protection locked="0"/>
    </xf>
    <xf numFmtId="2" fontId="0" fillId="5" borderId="11" xfId="0" applyNumberFormat="1" applyFont="1" applyFill="1" applyBorder="1" applyAlignment="1" applyProtection="1">
      <alignment horizontal="center" vertical="center"/>
      <protection locked="0"/>
    </xf>
    <xf numFmtId="2" fontId="0" fillId="5" borderId="12" xfId="0" applyNumberFormat="1" applyFont="1" applyFill="1" applyBorder="1" applyAlignment="1" applyProtection="1">
      <alignment horizontal="center" vertical="center"/>
      <protection locked="0"/>
    </xf>
    <xf numFmtId="2" fontId="0" fillId="2" borderId="12" xfId="0" applyNumberFormat="1" applyFont="1" applyFill="1" applyBorder="1" applyAlignment="1">
      <alignment horizontal="center" vertical="center" wrapText="1"/>
    </xf>
    <xf numFmtId="2" fontId="0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11" xfId="0" applyNumberFormat="1" applyFont="1" applyFill="1" applyBorder="1" applyAlignment="1" applyProtection="1">
      <alignment horizontal="center" vertical="center"/>
      <protection locked="0"/>
    </xf>
    <xf numFmtId="2" fontId="0" fillId="5" borderId="16" xfId="0" applyNumberFormat="1" applyFont="1" applyFill="1" applyBorder="1" applyAlignment="1" applyProtection="1">
      <alignment horizontal="center" vertical="center"/>
      <protection locked="0"/>
    </xf>
    <xf numFmtId="2" fontId="0" fillId="5" borderId="14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16" xfId="0" applyNumberFormat="1" applyFont="1" applyFill="1" applyBorder="1" applyAlignment="1" applyProtection="1">
      <alignment horizontal="center" vertical="center" wrapText="1"/>
      <protection locked="0"/>
    </xf>
    <xf numFmtId="2" fontId="0" fillId="5" borderId="10" xfId="0" applyNumberFormat="1" applyFont="1" applyFill="1" applyBorder="1" applyAlignment="1">
      <alignment horizontal="center" vertical="center" wrapText="1"/>
    </xf>
    <xf numFmtId="2" fontId="1" fillId="5" borderId="11" xfId="0" applyNumberFormat="1" applyFont="1" applyFill="1" applyBorder="1" applyAlignment="1" applyProtection="1">
      <alignment horizontal="center" vertical="center"/>
      <protection locked="0"/>
    </xf>
    <xf numFmtId="2" fontId="0" fillId="5" borderId="11" xfId="0" applyNumberFormat="1" applyFont="1" applyFill="1" applyBorder="1" applyAlignment="1" applyProtection="1">
      <alignment horizontal="center" vertical="center" wrapText="1"/>
      <protection locked="0"/>
    </xf>
    <xf numFmtId="2" fontId="25" fillId="2" borderId="11" xfId="0" applyNumberFormat="1" applyFont="1" applyFill="1" applyBorder="1" applyAlignment="1">
      <alignment horizontal="center" vertical="center"/>
    </xf>
    <xf numFmtId="167" fontId="15" fillId="5" borderId="1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15" fillId="2" borderId="19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center" vertical="center" wrapText="1"/>
    </xf>
    <xf numFmtId="2" fontId="15" fillId="0" borderId="1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left" vertical="center"/>
    </xf>
    <xf numFmtId="0" fontId="24" fillId="16" borderId="10" xfId="0" applyFont="1" applyFill="1" applyBorder="1" applyAlignment="1">
      <alignment horizontal="center" vertical="center" wrapText="1"/>
    </xf>
    <xf numFmtId="0" fontId="24" fillId="16" borderId="1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0" fontId="24" fillId="16" borderId="11" xfId="0" applyFont="1" applyFill="1" applyBorder="1" applyAlignment="1">
      <alignment horizontal="center" vertical="center"/>
    </xf>
    <xf numFmtId="167" fontId="15" fillId="0" borderId="11" xfId="0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167" fontId="24" fillId="2" borderId="11" xfId="0" applyNumberFormat="1" applyFont="1" applyFill="1" applyBorder="1" applyAlignment="1">
      <alignment horizontal="center" vertical="center"/>
    </xf>
    <xf numFmtId="0" fontId="24" fillId="16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/>
      <protection locked="0"/>
    </xf>
    <xf numFmtId="167" fontId="15" fillId="0" borderId="11" xfId="0" applyNumberFormat="1" applyFont="1" applyBorder="1" applyAlignment="1">
      <alignment horizontal="center"/>
    </xf>
    <xf numFmtId="0" fontId="15" fillId="2" borderId="14" xfId="0" applyFont="1" applyFill="1" applyBorder="1" applyAlignment="1">
      <alignment horizontal="left" vertical="center" wrapText="1"/>
    </xf>
    <xf numFmtId="167" fontId="15" fillId="0" borderId="11" xfId="0" applyNumberFormat="1" applyFont="1" applyFill="1" applyBorder="1" applyAlignment="1">
      <alignment horizontal="center"/>
    </xf>
    <xf numFmtId="167" fontId="15" fillId="5" borderId="11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15" fillId="2" borderId="15" xfId="0" applyFont="1" applyFill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/>
    </xf>
    <xf numFmtId="0" fontId="15" fillId="2" borderId="14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center" vertical="center"/>
    </xf>
    <xf numFmtId="0" fontId="0" fillId="5" borderId="0" xfId="0" applyFill="1" applyBorder="1" applyAlignment="1">
      <alignment/>
    </xf>
    <xf numFmtId="0" fontId="0" fillId="5" borderId="0" xfId="0" applyNumberFormat="1" applyFill="1" applyBorder="1" applyAlignment="1">
      <alignment vertical="center" wrapText="1"/>
    </xf>
    <xf numFmtId="0" fontId="9" fillId="5" borderId="0" xfId="0" applyFont="1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>
      <alignment horizontal="left"/>
    </xf>
    <xf numFmtId="1" fontId="1" fillId="5" borderId="0" xfId="0" applyNumberFormat="1" applyFont="1" applyFill="1" applyBorder="1" applyAlignment="1">
      <alignment horizontal="left"/>
    </xf>
    <xf numFmtId="17" fontId="1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 applyProtection="1">
      <alignment/>
      <protection/>
    </xf>
    <xf numFmtId="0" fontId="0" fillId="5" borderId="0" xfId="0" applyFill="1" applyBorder="1" applyAlignment="1">
      <alignment horizontal="left"/>
    </xf>
    <xf numFmtId="0" fontId="1" fillId="5" borderId="0" xfId="0" applyFont="1" applyFill="1" applyBorder="1" applyAlignment="1">
      <alignment/>
    </xf>
    <xf numFmtId="0" fontId="0" fillId="5" borderId="0" xfId="0" applyFont="1" applyFill="1" applyAlignment="1">
      <alignment horizontal="left" vertical="top" wrapText="1"/>
    </xf>
    <xf numFmtId="0" fontId="0" fillId="5" borderId="0" xfId="0" applyFont="1" applyFill="1" applyAlignment="1">
      <alignment vertical="top" wrapText="1"/>
    </xf>
    <xf numFmtId="0" fontId="13" fillId="5" borderId="0" xfId="0" applyFont="1" applyFill="1" applyAlignment="1">
      <alignment horizontal="left" wrapText="1"/>
    </xf>
    <xf numFmtId="0" fontId="0" fillId="5" borderId="0" xfId="0" applyFill="1" applyBorder="1" applyAlignment="1">
      <alignment wrapText="1"/>
    </xf>
    <xf numFmtId="0" fontId="0" fillId="5" borderId="0" xfId="0" applyFont="1" applyFill="1" applyBorder="1" applyAlignment="1">
      <alignment vertical="top" wrapText="1"/>
    </xf>
    <xf numFmtId="0" fontId="0" fillId="5" borderId="0" xfId="0" applyFill="1" applyAlignment="1">
      <alignment horizontal="left"/>
    </xf>
    <xf numFmtId="0" fontId="0" fillId="5" borderId="0" xfId="0" applyFont="1" applyFill="1" applyBorder="1" applyAlignment="1">
      <alignment horizontal="left" vertical="top"/>
    </xf>
    <xf numFmtId="0" fontId="14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0" fontId="1" fillId="5" borderId="0" xfId="0" applyFont="1" applyFill="1" applyAlignment="1">
      <alignment horizontal="left" vertical="center"/>
    </xf>
    <xf numFmtId="2" fontId="0" fillId="5" borderId="0" xfId="0" applyNumberFormat="1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/>
    </xf>
    <xf numFmtId="0" fontId="0" fillId="5" borderId="0" xfId="0" applyFill="1" applyBorder="1" applyAlignment="1" applyProtection="1">
      <alignment vertical="center"/>
      <protection locked="0"/>
    </xf>
    <xf numFmtId="0" fontId="0" fillId="5" borderId="23" xfId="0" applyFill="1" applyBorder="1" applyAlignment="1">
      <alignment vertical="center"/>
    </xf>
    <xf numFmtId="0" fontId="0" fillId="5" borderId="18" xfId="0" applyFill="1" applyBorder="1" applyAlignment="1">
      <alignment vertical="center"/>
    </xf>
    <xf numFmtId="0" fontId="1" fillId="5" borderId="0" xfId="0" applyFont="1" applyFill="1" applyBorder="1" applyAlignment="1">
      <alignment horizontal="center" vertical="center" wrapText="1"/>
    </xf>
    <xf numFmtId="2" fontId="1" fillId="5" borderId="0" xfId="0" applyNumberFormat="1" applyFont="1" applyFill="1" applyBorder="1" applyAlignment="1">
      <alignment horizontal="right" vertical="center"/>
    </xf>
    <xf numFmtId="0" fontId="0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2" fontId="0" fillId="5" borderId="11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/>
    </xf>
    <xf numFmtId="0" fontId="14" fillId="5" borderId="0" xfId="0" applyFont="1" applyFill="1" applyBorder="1" applyAlignment="1" applyProtection="1">
      <alignment vertical="center"/>
      <protection/>
    </xf>
    <xf numFmtId="0" fontId="14" fillId="5" borderId="24" xfId="0" applyFont="1" applyFill="1" applyBorder="1" applyAlignment="1" applyProtection="1">
      <alignment vertical="center"/>
      <protection/>
    </xf>
    <xf numFmtId="0" fontId="14" fillId="5" borderId="0" xfId="0" applyFont="1" applyFill="1" applyBorder="1" applyAlignment="1" applyProtection="1">
      <alignment vertical="center"/>
      <protection/>
    </xf>
    <xf numFmtId="0" fontId="0" fillId="5" borderId="0" xfId="0" applyFill="1" applyBorder="1" applyAlignment="1" applyProtection="1">
      <alignment horizontal="center" vertical="top" wrapText="1"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19" fillId="9" borderId="0" xfId="0" applyFont="1" applyFill="1" applyAlignment="1" applyProtection="1">
      <alignment horizontal="left" vertical="center"/>
      <protection/>
    </xf>
    <xf numFmtId="0" fontId="19" fillId="9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24" fillId="2" borderId="0" xfId="0" applyFont="1" applyFill="1" applyBorder="1" applyAlignment="1" applyProtection="1">
      <alignment horizontal="left" vertical="center"/>
      <protection/>
    </xf>
    <xf numFmtId="0" fontId="15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center" vertical="center"/>
      <protection/>
    </xf>
    <xf numFmtId="0" fontId="24" fillId="2" borderId="0" xfId="0" applyFont="1" applyFill="1" applyAlignment="1" applyProtection="1">
      <alignment vertical="center"/>
      <protection/>
    </xf>
    <xf numFmtId="0" fontId="24" fillId="2" borderId="0" xfId="0" applyFont="1" applyFill="1" applyBorder="1" applyAlignment="1" applyProtection="1">
      <alignment horizontal="left" vertical="center" wrapText="1"/>
      <protection/>
    </xf>
    <xf numFmtId="0" fontId="24" fillId="2" borderId="0" xfId="0" applyFont="1" applyFill="1" applyAlignment="1" applyProtection="1">
      <alignment horizontal="center" vertical="center"/>
      <protection/>
    </xf>
    <xf numFmtId="0" fontId="0" fillId="5" borderId="0" xfId="0" applyFill="1" applyAlignment="1" applyProtection="1">
      <alignment vertical="center"/>
      <protection/>
    </xf>
    <xf numFmtId="0" fontId="15" fillId="5" borderId="0" xfId="0" applyFont="1" applyFill="1" applyAlignment="1" applyProtection="1">
      <alignment horizontal="center" vertical="center"/>
      <protection/>
    </xf>
    <xf numFmtId="0" fontId="0" fillId="5" borderId="0" xfId="0" applyFill="1" applyAlignment="1" applyProtection="1">
      <alignment horizontal="center"/>
      <protection/>
    </xf>
    <xf numFmtId="0" fontId="15" fillId="5" borderId="0" xfId="0" applyFont="1" applyFill="1" applyBorder="1" applyAlignment="1" applyProtection="1">
      <alignment horizontal="left" vertical="center"/>
      <protection/>
    </xf>
    <xf numFmtId="0" fontId="15" fillId="5" borderId="0" xfId="0" applyFont="1" applyFill="1" applyBorder="1" applyAlignment="1" applyProtection="1">
      <alignment horizontal="center" vertical="center"/>
      <protection/>
    </xf>
    <xf numFmtId="0" fontId="0" fillId="5" borderId="0" xfId="0" applyFill="1" applyAlignment="1" applyProtection="1">
      <alignment horizontal="left" vertical="center"/>
      <protection/>
    </xf>
    <xf numFmtId="0" fontId="15" fillId="5" borderId="0" xfId="0" applyFont="1" applyFill="1" applyAlignment="1" applyProtection="1">
      <alignment vertical="center"/>
      <protection/>
    </xf>
    <xf numFmtId="0" fontId="0" fillId="5" borderId="0" xfId="0" applyFill="1" applyAlignment="1" applyProtection="1">
      <alignment horizontal="center" vertical="center"/>
      <protection/>
    </xf>
    <xf numFmtId="0" fontId="15" fillId="5" borderId="0" xfId="0" applyFont="1" applyFill="1" applyBorder="1" applyAlignment="1" applyProtection="1">
      <alignment horizontal="left" vertical="center" wrapText="1"/>
      <protection/>
    </xf>
    <xf numFmtId="0" fontId="15" fillId="5" borderId="0" xfId="0" applyFont="1" applyFill="1" applyBorder="1" applyAlignment="1" applyProtection="1">
      <alignment horizontal="center" vertical="center" wrapText="1"/>
      <protection/>
    </xf>
    <xf numFmtId="49" fontId="15" fillId="5" borderId="0" xfId="0" applyNumberFormat="1" applyFont="1" applyFill="1" applyBorder="1" applyAlignment="1" applyProtection="1">
      <alignment horizontal="left" vertical="center" wrapText="1"/>
      <protection/>
    </xf>
    <xf numFmtId="2" fontId="15" fillId="5" borderId="0" xfId="0" applyNumberFormat="1" applyFont="1" applyFill="1" applyBorder="1" applyAlignment="1" applyProtection="1">
      <alignment horizontal="center" vertical="center"/>
      <protection/>
    </xf>
    <xf numFmtId="0" fontId="15" fillId="5" borderId="0" xfId="0" applyFont="1" applyFill="1" applyAlignment="1" applyProtection="1">
      <alignment/>
      <protection/>
    </xf>
    <xf numFmtId="0" fontId="15" fillId="5" borderId="0" xfId="0" applyFont="1" applyFill="1" applyAlignment="1" applyProtection="1">
      <alignment horizontal="center"/>
      <protection/>
    </xf>
    <xf numFmtId="0" fontId="15" fillId="5" borderId="0" xfId="0" applyFont="1" applyFill="1" applyAlignment="1">
      <alignment/>
    </xf>
    <xf numFmtId="0" fontId="15" fillId="5" borderId="0" xfId="0" applyFont="1" applyFill="1" applyAlignment="1">
      <alignment vertical="center"/>
    </xf>
    <xf numFmtId="0" fontId="15" fillId="5" borderId="0" xfId="0" applyFont="1" applyFill="1" applyAlignment="1">
      <alignment horizontal="center"/>
    </xf>
    <xf numFmtId="0" fontId="15" fillId="5" borderId="0" xfId="0" applyFont="1" applyFill="1" applyAlignment="1">
      <alignment horizontal="center" vertical="center"/>
    </xf>
    <xf numFmtId="0" fontId="5" fillId="5" borderId="0" xfId="0" applyFont="1" applyFill="1" applyBorder="1" applyAlignment="1" applyProtection="1">
      <alignment vertical="center" wrapText="1"/>
      <protection/>
    </xf>
    <xf numFmtId="0" fontId="2" fillId="5" borderId="0" xfId="0" applyFont="1" applyFill="1" applyBorder="1" applyAlignment="1" applyProtection="1">
      <alignment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1" fillId="5" borderId="0" xfId="0" applyFont="1" applyFill="1" applyBorder="1" applyAlignment="1" applyProtection="1">
      <alignment vertical="center" wrapText="1"/>
      <protection/>
    </xf>
    <xf numFmtId="0" fontId="0" fillId="5" borderId="0" xfId="0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horizontal="center" vertical="center"/>
      <protection/>
    </xf>
    <xf numFmtId="0" fontId="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1" fontId="0" fillId="5" borderId="11" xfId="0" applyNumberFormat="1" applyFont="1" applyFill="1" applyBorder="1" applyAlignment="1" applyProtection="1">
      <alignment horizontal="center" vertical="center"/>
      <protection locked="0"/>
    </xf>
    <xf numFmtId="1" fontId="0" fillId="5" borderId="11" xfId="0" applyNumberFormat="1" applyFont="1" applyFill="1" applyBorder="1" applyAlignment="1" applyProtection="1">
      <alignment horizontal="center" vertical="center"/>
      <protection locked="0"/>
    </xf>
    <xf numFmtId="1" fontId="0" fillId="5" borderId="11" xfId="0" applyNumberFormat="1" applyFill="1" applyBorder="1" applyAlignment="1" applyProtection="1">
      <alignment horizontal="center" vertical="center"/>
      <protection locked="0"/>
    </xf>
    <xf numFmtId="1" fontId="1" fillId="5" borderId="11" xfId="0" applyNumberFormat="1" applyFont="1" applyFill="1" applyBorder="1" applyAlignment="1" applyProtection="1">
      <alignment vertical="center"/>
      <protection locked="0"/>
    </xf>
    <xf numFmtId="1" fontId="0" fillId="5" borderId="11" xfId="0" applyNumberFormat="1" applyFill="1" applyBorder="1" applyAlignment="1" applyProtection="1">
      <alignment horizontal="left" vertical="center"/>
      <protection locked="0"/>
    </xf>
    <xf numFmtId="1" fontId="0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7" fillId="9" borderId="12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15" fillId="18" borderId="0" xfId="0" applyFont="1" applyFill="1" applyBorder="1" applyAlignment="1">
      <alignment horizontal="left" vertical="center"/>
    </xf>
    <xf numFmtId="0" fontId="15" fillId="18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0" fillId="5" borderId="0" xfId="0" applyFill="1" applyBorder="1" applyAlignment="1" applyProtection="1">
      <alignment vertical="center"/>
      <protection/>
    </xf>
    <xf numFmtId="0" fontId="0" fillId="18" borderId="0" xfId="0" applyFill="1" applyBorder="1" applyAlignment="1" applyProtection="1">
      <alignment horizontal="left" vertical="center"/>
      <protection/>
    </xf>
    <xf numFmtId="0" fontId="15" fillId="19" borderId="0" xfId="0" applyFont="1" applyFill="1" applyBorder="1" applyAlignment="1">
      <alignment horizontal="left" vertical="center"/>
    </xf>
    <xf numFmtId="0" fontId="15" fillId="19" borderId="0" xfId="0" applyFont="1" applyFill="1" applyBorder="1" applyAlignment="1">
      <alignment horizontal="center" vertical="center"/>
    </xf>
    <xf numFmtId="0" fontId="0" fillId="19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19" borderId="0" xfId="0" applyFont="1" applyFill="1" applyBorder="1" applyAlignment="1">
      <alignment horizontal="left" vertical="center" wrapText="1"/>
    </xf>
    <xf numFmtId="0" fontId="15" fillId="19" borderId="0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5" fillId="19" borderId="0" xfId="0" applyFont="1" applyFill="1" applyAlignment="1">
      <alignment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19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7" borderId="0" xfId="0" applyFont="1" applyFill="1" applyAlignment="1">
      <alignment vertical="center"/>
    </xf>
    <xf numFmtId="0" fontId="15" fillId="7" borderId="0" xfId="0" applyFont="1" applyFill="1" applyAlignment="1">
      <alignment horizontal="center" vertical="center"/>
    </xf>
    <xf numFmtId="0" fontId="0" fillId="7" borderId="0" xfId="0" applyFill="1" applyAlignment="1" applyProtection="1">
      <alignment horizontal="center" vertical="center"/>
      <protection/>
    </xf>
    <xf numFmtId="0" fontId="15" fillId="7" borderId="0" xfId="0" applyFont="1" applyFill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/>
    </xf>
    <xf numFmtId="0" fontId="7" fillId="2" borderId="11" xfId="0" applyFon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2" fontId="1" fillId="5" borderId="0" xfId="0" applyNumberFormat="1" applyFont="1" applyFill="1" applyBorder="1" applyAlignment="1">
      <alignment horizontal="center" vertical="center"/>
    </xf>
    <xf numFmtId="0" fontId="17" fillId="9" borderId="12" xfId="0" applyFont="1" applyFill="1" applyBorder="1" applyAlignment="1" applyProtection="1">
      <alignment horizontal="center" vertical="center" wrapText="1"/>
      <protection/>
    </xf>
    <xf numFmtId="0" fontId="17" fillId="9" borderId="15" xfId="0" applyFont="1" applyFill="1" applyBorder="1" applyAlignment="1" applyProtection="1">
      <alignment horizontal="center" vertical="center" wrapText="1"/>
      <protection/>
    </xf>
    <xf numFmtId="0" fontId="17" fillId="9" borderId="11" xfId="0" applyFont="1" applyFill="1" applyBorder="1" applyAlignment="1">
      <alignment horizontal="center" vertical="center" wrapText="1"/>
    </xf>
    <xf numFmtId="0" fontId="0" fillId="9" borderId="11" xfId="0" applyFill="1" applyBorder="1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16" fillId="9" borderId="23" xfId="0" applyFont="1" applyFill="1" applyBorder="1" applyAlignment="1" applyProtection="1">
      <alignment horizontal="center" vertical="center" wrapText="1"/>
      <protection locked="0"/>
    </xf>
    <xf numFmtId="0" fontId="16" fillId="9" borderId="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 wrapText="1"/>
    </xf>
    <xf numFmtId="0" fontId="17" fillId="9" borderId="1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 wrapText="1"/>
    </xf>
    <xf numFmtId="0" fontId="19" fillId="9" borderId="11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/>
    </xf>
    <xf numFmtId="1" fontId="19" fillId="9" borderId="11" xfId="0" applyNumberFormat="1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20" fillId="9" borderId="11" xfId="0" applyFont="1" applyFill="1" applyBorder="1" applyAlignment="1" applyProtection="1">
      <alignment horizontal="left" vertical="center" wrapText="1"/>
      <protection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15" xfId="0" applyFont="1" applyFill="1" applyBorder="1" applyAlignment="1" applyProtection="1">
      <alignment horizontal="left" vertical="top" wrapText="1"/>
      <protection locked="0"/>
    </xf>
    <xf numFmtId="0" fontId="20" fillId="9" borderId="18" xfId="0" applyFont="1" applyFill="1" applyBorder="1" applyAlignment="1" applyProtection="1">
      <alignment horizontal="left" vertical="top" wrapText="1" readingOrder="1"/>
      <protection/>
    </xf>
    <xf numFmtId="0" fontId="20" fillId="9" borderId="19" xfId="0" applyFont="1" applyFill="1" applyBorder="1" applyAlignment="1" applyProtection="1">
      <alignment horizontal="left" vertical="top" wrapText="1" readingOrder="1"/>
      <protection/>
    </xf>
    <xf numFmtId="0" fontId="8" fillId="2" borderId="11" xfId="0" applyFont="1" applyFill="1" applyBorder="1" applyAlignment="1" applyProtection="1">
      <alignment horizontal="left" vertical="top" wrapText="1"/>
      <protection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16" fillId="9" borderId="12" xfId="0" applyFont="1" applyFill="1" applyBorder="1" applyAlignment="1" applyProtection="1">
      <alignment horizontal="center" vertical="center" wrapText="1"/>
      <protection/>
    </xf>
    <xf numFmtId="0" fontId="16" fillId="9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20" fillId="9" borderId="12" xfId="0" applyFont="1" applyFill="1" applyBorder="1" applyAlignment="1" applyProtection="1">
      <alignment horizontal="left" vertical="center"/>
      <protection/>
    </xf>
    <xf numFmtId="0" fontId="20" fillId="9" borderId="10" xfId="0" applyFont="1" applyFill="1" applyBorder="1" applyAlignment="1" applyProtection="1">
      <alignment horizontal="left" vertical="center"/>
      <protection/>
    </xf>
    <xf numFmtId="0" fontId="20" fillId="9" borderId="15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4" fillId="2" borderId="0" xfId="0" applyFont="1" applyFill="1" applyAlignment="1" applyProtection="1">
      <alignment horizontal="left" vertical="center"/>
      <protection/>
    </xf>
    <xf numFmtId="0" fontId="24" fillId="16" borderId="11" xfId="0" applyFont="1" applyFill="1" applyBorder="1" applyAlignment="1">
      <alignment horizontal="center" vertical="center" wrapText="1"/>
    </xf>
    <xf numFmtId="167" fontId="15" fillId="0" borderId="11" xfId="0" applyNumberFormat="1" applyFont="1" applyBorder="1" applyAlignment="1">
      <alignment horizontal="center"/>
    </xf>
    <xf numFmtId="0" fontId="15" fillId="2" borderId="12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24" fillId="16" borderId="12" xfId="0" applyFont="1" applyFill="1" applyBorder="1" applyAlignment="1">
      <alignment horizontal="center" vertical="center" wrapText="1"/>
    </xf>
    <xf numFmtId="0" fontId="24" fillId="16" borderId="15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1AEDB"/>
      <rgbColor rgb="00FFFFFF"/>
      <rgbColor rgb="00FF0000"/>
      <rgbColor rgb="0000FF00"/>
      <rgbColor rgb="000000FF"/>
      <rgbColor rgb="00FFFF00"/>
      <rgbColor rgb="00FF00FF"/>
      <rgbColor rgb="0000FFFF"/>
      <rgbColor rgb="003C4B8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34664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8"/>
      <c:rotY val="20"/>
      <c:depthPercent val="100"/>
      <c:rAngAx val="1"/>
    </c:view3D>
    <c:plotArea>
      <c:layout>
        <c:manualLayout>
          <c:xMode val="edge"/>
          <c:yMode val="edge"/>
          <c:x val="0.11525"/>
          <c:y val="0.0045"/>
          <c:w val="0.88225"/>
          <c:h val="0.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34664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('(5) Summary'!$E$4:$E$7,'(5) Summary'!$E$8)</c:f>
              <c:strCache>
                <c:ptCount val="5"/>
                <c:pt idx="0">
                  <c:v>Energy &amp; Utilities</c:v>
                </c:pt>
                <c:pt idx="1">
                  <c:v>Materials</c:v>
                </c:pt>
                <c:pt idx="2">
                  <c:v>Transport</c:v>
                </c:pt>
                <c:pt idx="3">
                  <c:v>Waste Removal</c:v>
                </c:pt>
                <c:pt idx="4">
                  <c:v>TOTAL (tCO2)</c:v>
                </c:pt>
              </c:strCache>
            </c:strRef>
          </c:cat>
          <c:val>
            <c:numRef>
              <c:f>('(5) Summary'!$F$4:$F$7,'(5) Summary'!$F$8)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gapWidth val="100"/>
        <c:shape val="box"/>
        <c:axId val="6814509"/>
        <c:axId val="61330582"/>
      </c:bar3D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Tonnes CO</a:t>
                </a:r>
                <a:r>
                  <a:rPr lang="en-US" cap="none" sz="1200" b="1" i="0" u="none" baseline="-2500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-0.2395"/>
              <c:y val="0.0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8145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38100</xdr:rowOff>
    </xdr:from>
    <xdr:to>
      <xdr:col>15</xdr:col>
      <xdr:colOff>400050</xdr:colOff>
      <xdr:row>6</xdr:row>
      <xdr:rowOff>171450</xdr:rowOff>
    </xdr:to>
    <xdr:pic>
      <xdr:nvPicPr>
        <xdr:cNvPr id="1" name="Picture 25" descr="Header A4 for word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94392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200025</xdr:rowOff>
    </xdr:from>
    <xdr:to>
      <xdr:col>8</xdr:col>
      <xdr:colOff>0</xdr:colOff>
      <xdr:row>11</xdr:row>
      <xdr:rowOff>19050</xdr:rowOff>
    </xdr:to>
    <xdr:sp>
      <xdr:nvSpPr>
        <xdr:cNvPr id="2" name="Text Box 32"/>
        <xdr:cNvSpPr txBox="1">
          <a:spLocks noChangeArrowheads="1"/>
        </xdr:cNvSpPr>
      </xdr:nvSpPr>
      <xdr:spPr>
        <a:xfrm>
          <a:off x="247650" y="1866900"/>
          <a:ext cx="4533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HIGHWAY AGENCY CARBON CALCULATION 
</a:t>
          </a: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FOR DBFOs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19050</xdr:colOff>
      <xdr:row>19</xdr:row>
      <xdr:rowOff>152400</xdr:rowOff>
    </xdr:to>
    <xdr:sp>
      <xdr:nvSpPr>
        <xdr:cNvPr id="3" name="Text Box 38"/>
        <xdr:cNvSpPr txBox="1">
          <a:spLocks noChangeArrowheads="1"/>
        </xdr:cNvSpPr>
      </xdr:nvSpPr>
      <xdr:spPr>
        <a:xfrm>
          <a:off x="247650" y="3762375"/>
          <a:ext cx="39052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For instructions on how to complete this Workbook, please refer to the accompanying Instruction Manual.</a:t>
          </a:r>
        </a:p>
      </xdr:txBody>
    </xdr:sp>
    <xdr:clientData/>
  </xdr:twoCellAnchor>
  <xdr:twoCellAnchor>
    <xdr:from>
      <xdr:col>8</xdr:col>
      <xdr:colOff>266700</xdr:colOff>
      <xdr:row>9</xdr:row>
      <xdr:rowOff>47625</xdr:rowOff>
    </xdr:from>
    <xdr:to>
      <xdr:col>15</xdr:col>
      <xdr:colOff>352425</xdr:colOff>
      <xdr:row>22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924050"/>
          <a:ext cx="46196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95250</xdr:rowOff>
    </xdr:from>
    <xdr:to>
      <xdr:col>8</xdr:col>
      <xdr:colOff>0</xdr:colOff>
      <xdr:row>7</xdr:row>
      <xdr:rowOff>152400</xdr:rowOff>
    </xdr:to>
    <xdr:sp>
      <xdr:nvSpPr>
        <xdr:cNvPr id="1" name="Text Box 98"/>
        <xdr:cNvSpPr txBox="1">
          <a:spLocks noChangeArrowheads="1"/>
        </xdr:cNvSpPr>
      </xdr:nvSpPr>
      <xdr:spPr>
        <a:xfrm>
          <a:off x="247650" y="1314450"/>
          <a:ext cx="10391775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- Office Consumption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Where consumption values are unknown use the Quarterly Consumption Estimator to provide an estimate.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1 - Insert consumption in relevant units.
</a:t>
          </a:r>
        </a:p>
      </xdr:txBody>
    </xdr:sp>
    <xdr:clientData/>
  </xdr:twoCellAnchor>
  <xdr:twoCellAnchor>
    <xdr:from>
      <xdr:col>1</xdr:col>
      <xdr:colOff>28575</xdr:colOff>
      <xdr:row>17</xdr:row>
      <xdr:rowOff>85725</xdr:rowOff>
    </xdr:from>
    <xdr:to>
      <xdr:col>8</xdr:col>
      <xdr:colOff>0</xdr:colOff>
      <xdr:row>22</xdr:row>
      <xdr:rowOff>104775</xdr:rowOff>
    </xdr:to>
    <xdr:sp>
      <xdr:nvSpPr>
        <xdr:cNvPr id="2" name="Text Box 102"/>
        <xdr:cNvSpPr txBox="1">
          <a:spLocks noChangeArrowheads="1"/>
        </xdr:cNvSpPr>
      </xdr:nvSpPr>
      <xdr:spPr>
        <a:xfrm>
          <a:off x="276225" y="5067300"/>
          <a:ext cx="10363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 - Operational Energy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section covers all fuel consumption outside of main DBFO offices.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1 - Insert consumption in relevant units for reporting period.</a:t>
          </a:r>
        </a:p>
      </xdr:txBody>
    </xdr:sp>
    <xdr:clientData/>
  </xdr:twoCellAnchor>
  <xdr:twoCellAnchor>
    <xdr:from>
      <xdr:col>1</xdr:col>
      <xdr:colOff>95250</xdr:colOff>
      <xdr:row>37</xdr:row>
      <xdr:rowOff>190500</xdr:rowOff>
    </xdr:from>
    <xdr:to>
      <xdr:col>7</xdr:col>
      <xdr:colOff>838200</xdr:colOff>
      <xdr:row>45</xdr:row>
      <xdr:rowOff>0</xdr:rowOff>
    </xdr:to>
    <xdr:sp>
      <xdr:nvSpPr>
        <xdr:cNvPr id="3" name="Text Box 117"/>
        <xdr:cNvSpPr txBox="1">
          <a:spLocks noChangeArrowheads="1"/>
        </xdr:cNvSpPr>
      </xdr:nvSpPr>
      <xdr:spPr>
        <a:xfrm>
          <a:off x="342900" y="9363075"/>
          <a:ext cx="9686925" cy="1485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 - Mobile Plant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Section refers to plant which is licensed for use on public highways.  Any other plant should be accounted for in Section A above.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Choose 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either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Calculation 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Method A or B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 Do not use both.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Method A: Step 1 - Insert consumption value in relevant units for reporting period.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Method B: Step 1 - ONLY USE IF METHOD A IS NOT APPLICABLE.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                         Insert project duration in number of weeks within this reporting period.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114300</xdr:rowOff>
    </xdr:from>
    <xdr:to>
      <xdr:col>13</xdr:col>
      <xdr:colOff>561975</xdr:colOff>
      <xdr:row>12</xdr:row>
      <xdr:rowOff>133350</xdr:rowOff>
    </xdr:to>
    <xdr:sp>
      <xdr:nvSpPr>
        <xdr:cNvPr id="1" name="Text Box 172"/>
        <xdr:cNvSpPr txBox="1">
          <a:spLocks noChangeArrowheads="1"/>
        </xdr:cNvSpPr>
      </xdr:nvSpPr>
      <xdr:spPr>
        <a:xfrm>
          <a:off x="209550" y="1123950"/>
          <a:ext cx="11058525" cy="2324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- Construction Materials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spreadsheet should be used to identify the embodied CO</a:t>
          </a:r>
          <a:r>
            <a:rPr lang="en-US" cap="none" sz="1000" b="0" i="0" u="none" baseline="-25000">
              <a:solidFill>
                <a:srgbClr val="333333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content of materials used during construction, routine and maintenance activities, undertaken by each DBFO.  In addition, the CO</a:t>
          </a:r>
          <a:r>
            <a:rPr lang="en-US" cap="none" sz="1000" b="0" i="0" u="none" baseline="-25000">
              <a:solidFill>
                <a:srgbClr val="333333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emissions produced through the transportation of the materials from source to site are also calculated.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1 - Using the drop down menu, select the unit of measurement in which you will enter the volume or weight of construction material.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2 - Insert quantity (in unit specified) of relevant materials, purchased during reporting period.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2a - For Metals only, insert the proportion (%) of metals derived from recycled sources.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3 - Where available Insert total transport tonne-km's for each material for shipping, rail and road.  For example, if 150 tonnes of copper is transported 100km by road, this will equal 15,000 t-km (i.e. 150 x 1000).  If you have multiple deliveries from suppliers, then these can be added together and the total tkm value inserted  For further information, see Appendix 2 of the DBFO Instruction Manual.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3a - Where tonne-km data is not available, insert an average transport distance for all material entered for Step 2.</a:t>
          </a:r>
        </a:p>
      </xdr:txBody>
    </xdr:sp>
    <xdr:clientData/>
  </xdr:twoCellAnchor>
  <xdr:twoCellAnchor>
    <xdr:from>
      <xdr:col>0</xdr:col>
      <xdr:colOff>219075</xdr:colOff>
      <xdr:row>47</xdr:row>
      <xdr:rowOff>19050</xdr:rowOff>
    </xdr:from>
    <xdr:to>
      <xdr:col>10</xdr:col>
      <xdr:colOff>609600</xdr:colOff>
      <xdr:row>52</xdr:row>
      <xdr:rowOff>133350</xdr:rowOff>
    </xdr:to>
    <xdr:sp>
      <xdr:nvSpPr>
        <xdr:cNvPr id="2" name="Text Box 180"/>
        <xdr:cNvSpPr txBox="1">
          <a:spLocks noChangeArrowheads="1"/>
        </xdr:cNvSpPr>
      </xdr:nvSpPr>
      <xdr:spPr>
        <a:xfrm>
          <a:off x="219075" y="11687175"/>
          <a:ext cx="9248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 - Lighting Materials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1 -Enter the number of units e.g. lighting columns, metres of cable, for the DBFO you are supplying data for.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2 - Insert relevant transport tonne-km's for each material.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2a - Where tonne-km data is not available, insert average transport distance for all material entered for Step 1.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66675</xdr:rowOff>
    </xdr:from>
    <xdr:to>
      <xdr:col>6</xdr:col>
      <xdr:colOff>1343025</xdr:colOff>
      <xdr:row>9</xdr:row>
      <xdr:rowOff>76200</xdr:rowOff>
    </xdr:to>
    <xdr:sp>
      <xdr:nvSpPr>
        <xdr:cNvPr id="1" name="Text Box 38"/>
        <xdr:cNvSpPr txBox="1">
          <a:spLocks noChangeArrowheads="1"/>
        </xdr:cNvSpPr>
      </xdr:nvSpPr>
      <xdr:spPr>
        <a:xfrm>
          <a:off x="276225" y="1285875"/>
          <a:ext cx="98679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- Business Travel (including hire cars)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1 - Use (A) Fuel-based Method if data is available, otherwise (B) Distance-based Method should be used in its place.  Both Methods can be used in calculations, whilst ensuring that emission double counting is avoided.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2 - Insert consumption values in units as appropriate when using (A) Fuel-based Method, or distance in km when using (B) Distance-based Method.  For car use data, engine sizes should be included where possible.  Where engine sizes are unknown, then average / unknown engine factors should be used.    </a:t>
          </a:r>
        </a:p>
      </xdr:txBody>
    </xdr:sp>
    <xdr:clientData/>
  </xdr:twoCellAnchor>
  <xdr:twoCellAnchor>
    <xdr:from>
      <xdr:col>1</xdr:col>
      <xdr:colOff>28575</xdr:colOff>
      <xdr:row>48</xdr:row>
      <xdr:rowOff>0</xdr:rowOff>
    </xdr:from>
    <xdr:to>
      <xdr:col>4</xdr:col>
      <xdr:colOff>838200</xdr:colOff>
      <xdr:row>48</xdr:row>
      <xdr:rowOff>0</xdr:rowOff>
    </xdr:to>
    <xdr:sp>
      <xdr:nvSpPr>
        <xdr:cNvPr id="2" name="Text Box 41"/>
        <xdr:cNvSpPr txBox="1">
          <a:spLocks noChangeArrowheads="1"/>
        </xdr:cNvSpPr>
      </xdr:nvSpPr>
      <xdr:spPr>
        <a:xfrm>
          <a:off x="276225" y="10848975"/>
          <a:ext cx="596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 - Maintenance Activities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1 - Enter the volume of fuel (in litres) consumed by each vehicle type listed.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28575</xdr:colOff>
      <xdr:row>49</xdr:row>
      <xdr:rowOff>66675</xdr:rowOff>
    </xdr:from>
    <xdr:to>
      <xdr:col>8</xdr:col>
      <xdr:colOff>57150</xdr:colOff>
      <xdr:row>56</xdr:row>
      <xdr:rowOff>114300</xdr:rowOff>
    </xdr:to>
    <xdr:sp>
      <xdr:nvSpPr>
        <xdr:cNvPr id="3" name="Text Box 42"/>
        <xdr:cNvSpPr txBox="1">
          <a:spLocks noChangeArrowheads="1"/>
        </xdr:cNvSpPr>
      </xdr:nvSpPr>
      <xdr:spPr>
        <a:xfrm>
          <a:off x="276225" y="11125200"/>
          <a:ext cx="11229975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 - Employee Commuting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section relates to the distance travelled by staff within your reporting area, commuting to and from work (i.e. round-trip), during the reporting period.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1 - Insert the distance (in kilometres) travelled by staff using each mode of transport  Car engine sizes should be included where possible.  Where engine sizes are unknown, then average / unknown engine factors should be used.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Note: If data is based on Annual Travel Survey, divide data quarterly and enter into appropriate cells in spreadsheet. 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199</xdr:row>
      <xdr:rowOff>0</xdr:rowOff>
    </xdr:from>
    <xdr:to>
      <xdr:col>6</xdr:col>
      <xdr:colOff>523875</xdr:colOff>
      <xdr:row>208</xdr:row>
      <xdr:rowOff>0</xdr:rowOff>
    </xdr:to>
    <xdr:sp>
      <xdr:nvSpPr>
        <xdr:cNvPr id="4" name="Text Box 103"/>
        <xdr:cNvSpPr txBox="1">
          <a:spLocks noChangeArrowheads="1"/>
        </xdr:cNvSpPr>
      </xdr:nvSpPr>
      <xdr:spPr>
        <a:xfrm>
          <a:off x="247650" y="19764375"/>
          <a:ext cx="9077325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 - Transportation of Fuel to Site
</a:t>
          </a: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If you have fuel delivered to central storage points, then use this calculation to estimate the emissions associated with its transportation. 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1 - Insert volume of fuel in litres.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2 - Either insert delivery distance in km (in preference) or select estimated distance from menu.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66675</xdr:rowOff>
    </xdr:from>
    <xdr:to>
      <xdr:col>10</xdr:col>
      <xdr:colOff>0</xdr:colOff>
      <xdr:row>12</xdr:row>
      <xdr:rowOff>123825</xdr:rowOff>
    </xdr:to>
    <xdr:sp>
      <xdr:nvSpPr>
        <xdr:cNvPr id="1" name="Text Box 41"/>
        <xdr:cNvSpPr txBox="1">
          <a:spLocks noChangeArrowheads="1"/>
        </xdr:cNvSpPr>
      </xdr:nvSpPr>
      <xdr:spPr>
        <a:xfrm>
          <a:off x="276225" y="1704975"/>
          <a:ext cx="10801350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- Maintenance / Construction Waste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Use this section to record the volume of any maintenance / construction waste materials.  Data can be inserted by waste code, and additional waste collated are recorded as inert, biodegradable or hazardous.  For each, an average transport distance (not a total transport distance) should be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1 - Insert tonnage of waste disposed of during reporting period for each category. 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2 - Insert EITHER a known waste removal distance or an estimated distances from the drop-down menu.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3 - Insert tonnage of waste disposed of during reporting period for each category.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Step 4 - Insert EITHER a known waste removal distance or an estimated distances from the drop-down menu.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13</xdr:row>
      <xdr:rowOff>114300</xdr:rowOff>
    </xdr:from>
    <xdr:to>
      <xdr:col>8</xdr:col>
      <xdr:colOff>438150</xdr:colOff>
      <xdr:row>33</xdr:row>
      <xdr:rowOff>152400</xdr:rowOff>
    </xdr:to>
    <xdr:graphicFrame>
      <xdr:nvGraphicFramePr>
        <xdr:cNvPr id="1" name="Chart 26"/>
        <xdr:cNvGraphicFramePr/>
      </xdr:nvGraphicFramePr>
      <xdr:xfrm>
        <a:off x="4572000" y="3905250"/>
        <a:ext cx="63722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8"/>
    <pageSetUpPr fitToPage="1"/>
  </sheetPr>
  <dimension ref="B9:N66"/>
  <sheetViews>
    <sheetView tabSelected="1" zoomScalePageLayoutView="0" workbookViewId="0" topLeftCell="A1">
      <selection activeCell="B14" sqref="B14:H14"/>
    </sheetView>
  </sheetViews>
  <sheetFormatPr defaultColWidth="0" defaultRowHeight="12.75" zeroHeight="1"/>
  <cols>
    <col min="1" max="1" width="3.7109375" style="238" customWidth="1"/>
    <col min="2" max="17" width="9.7109375" style="238" customWidth="1"/>
    <col min="18" max="21" width="9.140625" style="238" customWidth="1"/>
    <col min="22" max="255" width="9.140625" style="9" hidden="1" customWidth="1"/>
    <col min="256" max="16384" width="0" style="9" hidden="1" customWidth="1"/>
  </cols>
  <sheetData>
    <row r="1" ht="15.7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2:7" ht="16.5" customHeight="1">
      <c r="B9" s="239"/>
      <c r="C9" s="239"/>
      <c r="D9" s="239"/>
      <c r="E9" s="239"/>
      <c r="F9" s="239"/>
      <c r="G9" s="239"/>
    </row>
    <row r="10" spans="2:7" ht="16.5" customHeight="1">
      <c r="B10" s="239"/>
      <c r="C10" s="239"/>
      <c r="D10" s="239"/>
      <c r="E10" s="239"/>
      <c r="F10" s="239"/>
      <c r="G10" s="239"/>
    </row>
    <row r="11" spans="2:7" ht="16.5" customHeight="1">
      <c r="B11" s="239"/>
      <c r="C11" s="239"/>
      <c r="D11" s="239"/>
      <c r="E11" s="239"/>
      <c r="F11" s="239"/>
      <c r="G11" s="239"/>
    </row>
    <row r="12" spans="3:12" ht="16.5" customHeight="1">
      <c r="C12" s="240"/>
      <c r="F12" s="240"/>
      <c r="L12" s="241"/>
    </row>
    <row r="13" spans="2:10" ht="16.5" customHeight="1">
      <c r="B13" s="391" t="s">
        <v>327</v>
      </c>
      <c r="C13" s="391"/>
      <c r="D13" s="391"/>
      <c r="E13" s="391"/>
      <c r="F13" s="391"/>
      <c r="G13" s="391"/>
      <c r="H13" s="391"/>
      <c r="J13" s="240"/>
    </row>
    <row r="14" spans="2:14" ht="16.5" customHeight="1">
      <c r="B14" s="392" t="s">
        <v>134</v>
      </c>
      <c r="C14" s="392"/>
      <c r="D14" s="392"/>
      <c r="E14" s="392"/>
      <c r="F14" s="392"/>
      <c r="G14" s="392"/>
      <c r="H14" s="392"/>
      <c r="N14" s="242"/>
    </row>
    <row r="15" spans="12:13" ht="16.5" customHeight="1">
      <c r="L15" s="242"/>
      <c r="M15" s="242"/>
    </row>
    <row r="16" spans="2:13" ht="16.5" customHeight="1">
      <c r="B16" s="391" t="s">
        <v>418</v>
      </c>
      <c r="C16" s="391"/>
      <c r="D16" s="391"/>
      <c r="E16" s="391"/>
      <c r="F16" s="391"/>
      <c r="G16" s="391"/>
      <c r="H16" s="391"/>
      <c r="L16" s="243"/>
      <c r="M16" s="243"/>
    </row>
    <row r="17" spans="2:13" ht="16.5" customHeight="1">
      <c r="B17" s="392"/>
      <c r="C17" s="392"/>
      <c r="D17" s="392"/>
      <c r="E17" s="392"/>
      <c r="F17" s="392"/>
      <c r="G17" s="392"/>
      <c r="H17" s="392"/>
      <c r="L17" s="244"/>
      <c r="M17" s="244"/>
    </row>
    <row r="18" ht="16.5" customHeight="1">
      <c r="F18" s="249"/>
    </row>
    <row r="19" ht="16.5" customHeight="1"/>
    <row r="20" ht="16.5" customHeight="1"/>
    <row r="21" ht="16.5" customHeight="1"/>
    <row r="22" spans="3:9" ht="16.5" customHeight="1">
      <c r="C22" s="250" t="s">
        <v>550</v>
      </c>
      <c r="E22" s="244" t="s">
        <v>551</v>
      </c>
      <c r="F22" s="241"/>
      <c r="I22" s="245"/>
    </row>
    <row r="23" ht="16.5" customHeight="1">
      <c r="I23" s="246"/>
    </row>
    <row r="24" spans="9:11" ht="16.5" customHeight="1">
      <c r="I24" s="247"/>
      <c r="K24" s="248"/>
    </row>
    <row r="25" ht="16.5" customHeight="1"/>
    <row r="26" spans="9:10" ht="16.5" customHeight="1">
      <c r="I26" s="250"/>
      <c r="J26" s="249"/>
    </row>
    <row r="27" spans="9:11" ht="16.5" customHeight="1">
      <c r="I27" s="251"/>
      <c r="J27" s="251"/>
      <c r="K27" s="251"/>
    </row>
    <row r="28" spans="9:11" ht="16.5" customHeight="1">
      <c r="I28" s="252"/>
      <c r="J28" s="252"/>
      <c r="K28" s="252"/>
    </row>
    <row r="29" spans="9:11" ht="16.5" customHeight="1">
      <c r="I29" s="253"/>
      <c r="J29" s="253"/>
      <c r="K29" s="254"/>
    </row>
    <row r="30" ht="16.5" customHeight="1"/>
    <row r="31" ht="16.5" customHeight="1"/>
    <row r="32" spans="4:5" ht="16.5" customHeight="1">
      <c r="D32" s="252"/>
      <c r="E32" s="255"/>
    </row>
    <row r="33" spans="4:5" ht="12.75">
      <c r="D33" s="252"/>
      <c r="E33" s="255"/>
    </row>
    <row r="34" ht="12.75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spans="2:3" ht="12.75" hidden="1">
      <c r="B48" s="238" t="s">
        <v>134</v>
      </c>
      <c r="C48" s="238" t="s">
        <v>134</v>
      </c>
    </row>
    <row r="49" spans="2:3" ht="12.75" hidden="1">
      <c r="B49" s="238" t="s">
        <v>329</v>
      </c>
      <c r="C49" s="238" t="s">
        <v>140</v>
      </c>
    </row>
    <row r="50" spans="2:3" ht="12.75" hidden="1">
      <c r="B50" s="238" t="s">
        <v>330</v>
      </c>
      <c r="C50" s="238" t="s">
        <v>137</v>
      </c>
    </row>
    <row r="51" spans="2:3" ht="12.75" hidden="1">
      <c r="B51" s="238" t="s">
        <v>328</v>
      </c>
      <c r="C51" s="238" t="s">
        <v>141</v>
      </c>
    </row>
    <row r="52" spans="2:3" ht="12.75" hidden="1">
      <c r="B52" s="238" t="s">
        <v>331</v>
      </c>
      <c r="C52" s="238" t="s">
        <v>142</v>
      </c>
    </row>
    <row r="53" spans="2:3" ht="12.75" hidden="1">
      <c r="B53" s="256"/>
      <c r="C53" s="238" t="s">
        <v>143</v>
      </c>
    </row>
    <row r="54" spans="2:3" ht="12.75" hidden="1">
      <c r="B54" s="256"/>
      <c r="C54" s="238" t="s">
        <v>144</v>
      </c>
    </row>
    <row r="55" spans="2:3" ht="12.75" hidden="1">
      <c r="B55" s="256"/>
      <c r="C55" s="238" t="s">
        <v>145</v>
      </c>
    </row>
    <row r="56" spans="2:3" ht="12.75" hidden="1">
      <c r="B56" s="256"/>
      <c r="C56" s="238" t="s">
        <v>146</v>
      </c>
    </row>
    <row r="57" spans="2:3" ht="12.75" hidden="1">
      <c r="B57" s="256"/>
      <c r="C57" s="238" t="s">
        <v>147</v>
      </c>
    </row>
    <row r="58" spans="2:3" ht="12.75" hidden="1">
      <c r="B58" s="256"/>
      <c r="C58" s="238" t="s">
        <v>148</v>
      </c>
    </row>
    <row r="59" spans="2:3" ht="12.75" hidden="1">
      <c r="B59" s="256"/>
      <c r="C59" s="238" t="s">
        <v>149</v>
      </c>
    </row>
    <row r="60" spans="2:3" ht="12.75" hidden="1">
      <c r="B60" s="257"/>
      <c r="C60" s="238" t="s">
        <v>150</v>
      </c>
    </row>
    <row r="61" spans="2:3" ht="12.75" hidden="1">
      <c r="B61" s="256"/>
      <c r="C61" s="238" t="s">
        <v>151</v>
      </c>
    </row>
    <row r="62" spans="2:3" ht="12.75" hidden="1">
      <c r="B62" s="256"/>
      <c r="C62" s="238" t="s">
        <v>152</v>
      </c>
    </row>
    <row r="63" spans="2:3" ht="12.75" hidden="1">
      <c r="B63" s="256"/>
      <c r="C63" s="256"/>
    </row>
    <row r="64" spans="2:3" ht="12.75" hidden="1">
      <c r="B64" s="256"/>
      <c r="C64" s="256"/>
    </row>
    <row r="65" spans="2:3" ht="12.75" hidden="1">
      <c r="B65" s="256"/>
      <c r="C65" s="256"/>
    </row>
    <row r="66" spans="2:3" ht="12.75" hidden="1">
      <c r="B66" s="257"/>
      <c r="C66" s="257"/>
    </row>
  </sheetData>
  <sheetProtection password="CE9E" sheet="1" selectLockedCells="1"/>
  <protectedRanges>
    <protectedRange sqref="B14" name="Range1"/>
    <protectedRange sqref="B17" name="Range2"/>
  </protectedRanges>
  <mergeCells count="4">
    <mergeCell ref="B13:H13"/>
    <mergeCell ref="B14:H14"/>
    <mergeCell ref="B16:H16"/>
    <mergeCell ref="B17:H17"/>
  </mergeCells>
  <dataValidations count="1">
    <dataValidation type="list" allowBlank="1" showInputMessage="1" showErrorMessage="1" sqref="B14">
      <formula1>$B$48:$B$52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&amp;LHA Carbon Calculation fo MACs&amp;RPreface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8"/>
    <pageSetUpPr fitToPage="1"/>
  </sheetPr>
  <dimension ref="A1:AD130"/>
  <sheetViews>
    <sheetView zoomScalePageLayoutView="0" workbookViewId="0" topLeftCell="C1">
      <selection activeCell="C13" sqref="C13"/>
    </sheetView>
  </sheetViews>
  <sheetFormatPr defaultColWidth="0" defaultRowHeight="12.75" zeroHeight="1"/>
  <cols>
    <col min="1" max="1" width="3.7109375" style="195" customWidth="1"/>
    <col min="2" max="2" width="21.7109375" style="7" customWidth="1"/>
    <col min="3" max="5" width="21.7109375" style="8" customWidth="1"/>
    <col min="6" max="6" width="25.57421875" style="8" customWidth="1"/>
    <col min="7" max="8" width="21.7109375" style="8" customWidth="1"/>
    <col min="9" max="9" width="10.421875" style="7" customWidth="1"/>
    <col min="10" max="10" width="16.7109375" style="7" customWidth="1"/>
    <col min="11" max="11" width="16.28125" style="8" customWidth="1"/>
    <col min="12" max="12" width="28.28125" style="8" hidden="1" customWidth="1"/>
    <col min="13" max="13" width="28.8515625" style="1" hidden="1" customWidth="1"/>
    <col min="14" max="14" width="24.421875" style="8" hidden="1" customWidth="1"/>
    <col min="15" max="15" width="4.28125" style="1" hidden="1" customWidth="1"/>
    <col min="16" max="16" width="30.00390625" style="8" hidden="1" customWidth="1"/>
    <col min="17" max="24" width="0" style="8" hidden="1" customWidth="1"/>
    <col min="25" max="25" width="12.57421875" style="8" hidden="1" customWidth="1"/>
    <col min="26" max="26" width="20.8515625" style="1" hidden="1" customWidth="1"/>
    <col min="27" max="27" width="17.7109375" style="1" hidden="1" customWidth="1"/>
    <col min="28" max="28" width="19.57421875" style="1" hidden="1" customWidth="1"/>
    <col min="29" max="32" width="0" style="1" hidden="1" customWidth="1"/>
    <col min="33" max="33" width="17.00390625" style="1" hidden="1" customWidth="1"/>
    <col min="34" max="34" width="26.8515625" style="1" hidden="1" customWidth="1"/>
    <col min="35" max="16384" width="0" style="1" hidden="1" customWidth="1"/>
  </cols>
  <sheetData>
    <row r="1" spans="2:20" ht="79.5" customHeight="1">
      <c r="B1" s="396" t="s">
        <v>113</v>
      </c>
      <c r="C1" s="396"/>
      <c r="D1" s="396"/>
      <c r="E1" s="396"/>
      <c r="F1" s="396"/>
      <c r="G1" s="396"/>
      <c r="H1" s="396"/>
      <c r="I1" s="258"/>
      <c r="J1" s="258"/>
      <c r="K1" s="258"/>
      <c r="L1" s="266"/>
      <c r="M1" s="194"/>
      <c r="N1" s="266"/>
      <c r="O1" s="194"/>
      <c r="P1" s="195"/>
      <c r="Q1" s="266"/>
      <c r="R1" s="266"/>
      <c r="S1" s="266"/>
      <c r="T1" s="266"/>
    </row>
    <row r="2" spans="1:18" ht="16.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66"/>
      <c r="L2" s="266"/>
      <c r="M2" s="194"/>
      <c r="N2" s="266"/>
      <c r="O2" s="194"/>
      <c r="P2" s="195"/>
      <c r="Q2" s="266"/>
      <c r="R2" s="266"/>
    </row>
    <row r="3" spans="1:18" ht="16.5" customHeigh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66"/>
      <c r="L3" s="266"/>
      <c r="M3" s="194"/>
      <c r="N3" s="266"/>
      <c r="O3" s="194"/>
      <c r="P3" s="195"/>
      <c r="Q3" s="266"/>
      <c r="R3" s="266"/>
    </row>
    <row r="4" spans="1:18" ht="16.5" customHeight="1">
      <c r="A4" s="258"/>
      <c r="B4" s="258"/>
      <c r="C4" s="258"/>
      <c r="D4" s="258"/>
      <c r="E4" s="258"/>
      <c r="F4" s="258"/>
      <c r="G4" s="258"/>
      <c r="H4" s="258"/>
      <c r="I4" s="195"/>
      <c r="J4" s="195"/>
      <c r="K4" s="266"/>
      <c r="L4" s="266"/>
      <c r="M4" s="194"/>
      <c r="N4" s="266"/>
      <c r="O4" s="194"/>
      <c r="P4" s="195"/>
      <c r="Q4" s="266"/>
      <c r="R4" s="266"/>
    </row>
    <row r="5" spans="1:18" ht="16.5" customHeight="1">
      <c r="A5" s="258"/>
      <c r="B5" s="258"/>
      <c r="C5" s="258"/>
      <c r="D5" s="258"/>
      <c r="E5" s="258"/>
      <c r="F5" s="258"/>
      <c r="G5" s="258"/>
      <c r="H5" s="258"/>
      <c r="I5" s="195"/>
      <c r="J5" s="195"/>
      <c r="K5" s="266"/>
      <c r="L5" s="266"/>
      <c r="M5" s="194"/>
      <c r="N5" s="266"/>
      <c r="O5" s="194"/>
      <c r="P5" s="195"/>
      <c r="Q5" s="266"/>
      <c r="R5" s="266"/>
    </row>
    <row r="6" spans="1:18" ht="16.5" customHeight="1">
      <c r="A6" s="258"/>
      <c r="B6" s="258"/>
      <c r="C6" s="258"/>
      <c r="D6" s="258"/>
      <c r="E6" s="258"/>
      <c r="F6" s="258"/>
      <c r="G6" s="258"/>
      <c r="H6" s="258"/>
      <c r="I6" s="195"/>
      <c r="J6" s="195"/>
      <c r="K6" s="266"/>
      <c r="L6" s="266"/>
      <c r="M6" s="194"/>
      <c r="N6" s="266"/>
      <c r="O6" s="194"/>
      <c r="P6" s="195"/>
      <c r="Q6" s="266"/>
      <c r="R6" s="266"/>
    </row>
    <row r="7" spans="1:18" ht="16.5" customHeight="1">
      <c r="A7" s="258"/>
      <c r="B7" s="258"/>
      <c r="C7" s="258"/>
      <c r="D7" s="258"/>
      <c r="E7" s="258"/>
      <c r="F7" s="258"/>
      <c r="G7" s="258"/>
      <c r="H7" s="258"/>
      <c r="I7" s="258"/>
      <c r="J7" s="258"/>
      <c r="K7" s="266"/>
      <c r="L7" s="266"/>
      <c r="M7" s="194"/>
      <c r="N7" s="266"/>
      <c r="O7" s="194"/>
      <c r="P7" s="195"/>
      <c r="Q7" s="266"/>
      <c r="R7" s="266"/>
    </row>
    <row r="8" spans="1:18" ht="16.5" customHeight="1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66"/>
      <c r="L8" s="266"/>
      <c r="M8" s="194"/>
      <c r="N8" s="266"/>
      <c r="O8" s="194"/>
      <c r="P8" s="195"/>
      <c r="Q8" s="266"/>
      <c r="R8" s="266"/>
    </row>
    <row r="9" spans="1:18" ht="16.5" customHeight="1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66"/>
      <c r="L9" s="266"/>
      <c r="M9" s="194"/>
      <c r="N9" s="266"/>
      <c r="O9" s="194"/>
      <c r="P9" s="195"/>
      <c r="Q9" s="266"/>
      <c r="R9" s="266"/>
    </row>
    <row r="10" spans="1:18" ht="16.5" customHeight="1">
      <c r="A10" s="258"/>
      <c r="B10" s="195"/>
      <c r="C10" s="267" t="s">
        <v>80</v>
      </c>
      <c r="D10" s="266"/>
      <c r="E10" s="266"/>
      <c r="F10" s="266"/>
      <c r="G10" s="266"/>
      <c r="H10" s="258"/>
      <c r="I10" s="258"/>
      <c r="J10" s="258"/>
      <c r="K10" s="266"/>
      <c r="L10" s="266"/>
      <c r="M10" s="194"/>
      <c r="N10" s="266"/>
      <c r="O10" s="194"/>
      <c r="P10" s="195"/>
      <c r="Q10" s="266"/>
      <c r="R10" s="266"/>
    </row>
    <row r="11" spans="1:24" ht="20.25" customHeight="1">
      <c r="A11" s="258"/>
      <c r="B11" s="94" t="s">
        <v>334</v>
      </c>
      <c r="C11" s="95" t="s">
        <v>85</v>
      </c>
      <c r="D11" s="94" t="s">
        <v>341</v>
      </c>
      <c r="E11" s="266"/>
      <c r="F11" s="399" t="s">
        <v>215</v>
      </c>
      <c r="G11" s="400"/>
      <c r="H11" s="96" t="s">
        <v>335</v>
      </c>
      <c r="I11" s="258"/>
      <c r="J11" s="258"/>
      <c r="K11" s="266"/>
      <c r="L11" s="266"/>
      <c r="M11" s="194"/>
      <c r="N11" s="266"/>
      <c r="O11" s="194"/>
      <c r="P11" s="195"/>
      <c r="Q11" s="266"/>
      <c r="R11" s="266"/>
      <c r="S11" s="266"/>
      <c r="T11" s="266"/>
      <c r="U11" s="266"/>
      <c r="V11" s="266"/>
      <c r="W11" s="266"/>
      <c r="X11" s="266"/>
    </row>
    <row r="12" spans="2:24" ht="31.5" customHeight="1">
      <c r="B12" s="92" t="s">
        <v>332</v>
      </c>
      <c r="C12" s="167"/>
      <c r="D12" s="91">
        <f>SUM(C12*'(7) Emission Factors'!C7)/1000</f>
        <v>0</v>
      </c>
      <c r="E12" s="266"/>
      <c r="F12" s="147" t="s">
        <v>448</v>
      </c>
      <c r="G12" s="168"/>
      <c r="H12" s="105">
        <f>SUM(G12*'(7) Emission Factors'!C181)/4</f>
        <v>0</v>
      </c>
      <c r="I12" s="266"/>
      <c r="J12" s="266"/>
      <c r="K12" s="266"/>
      <c r="L12" s="194"/>
      <c r="M12" s="194"/>
      <c r="N12" s="194"/>
      <c r="O12" s="194"/>
      <c r="P12" s="268"/>
      <c r="Q12" s="266"/>
      <c r="R12" s="266"/>
      <c r="S12" s="266"/>
      <c r="T12" s="266"/>
      <c r="U12" s="266"/>
      <c r="V12" s="266"/>
      <c r="W12" s="266"/>
      <c r="X12" s="266"/>
    </row>
    <row r="13" spans="1:24" ht="31.5" customHeight="1">
      <c r="A13" s="194"/>
      <c r="B13" s="92" t="s">
        <v>333</v>
      </c>
      <c r="C13" s="167"/>
      <c r="D13" s="91">
        <f>SUM(C13*'(7) Emission Factors'!C8)/1000</f>
        <v>0</v>
      </c>
      <c r="E13" s="266"/>
      <c r="F13" s="147" t="s">
        <v>449</v>
      </c>
      <c r="G13" s="168"/>
      <c r="H13" s="105">
        <f>SUM(G13*'(7) Emission Factors'!C182)/4</f>
        <v>0</v>
      </c>
      <c r="I13" s="266"/>
      <c r="J13" s="266"/>
      <c r="K13" s="261"/>
      <c r="L13" s="260"/>
      <c r="M13" s="260"/>
      <c r="N13" s="260"/>
      <c r="O13" s="260"/>
      <c r="P13" s="260"/>
      <c r="Q13" s="266"/>
      <c r="R13" s="266"/>
      <c r="S13" s="266"/>
      <c r="T13" s="266"/>
      <c r="U13" s="266"/>
      <c r="V13" s="266"/>
      <c r="W13" s="266"/>
      <c r="X13" s="266"/>
    </row>
    <row r="14" spans="1:24" ht="31.5" customHeight="1">
      <c r="A14" s="194"/>
      <c r="B14" s="92" t="s">
        <v>339</v>
      </c>
      <c r="C14" s="167"/>
      <c r="D14" s="91">
        <f>SUM(C14*'(7) Emission Factors'!C9)/1000</f>
        <v>0</v>
      </c>
      <c r="E14" s="266"/>
      <c r="F14" s="147" t="s">
        <v>450</v>
      </c>
      <c r="G14" s="168"/>
      <c r="H14" s="105">
        <f>SUM(G14*'(7) Emission Factors'!C183)/4</f>
        <v>0</v>
      </c>
      <c r="I14" s="266"/>
      <c r="J14" s="266"/>
      <c r="K14" s="261"/>
      <c r="L14" s="260"/>
      <c r="M14" s="260"/>
      <c r="N14" s="260"/>
      <c r="O14" s="260"/>
      <c r="P14" s="260"/>
      <c r="Q14" s="266"/>
      <c r="R14" s="266"/>
      <c r="S14" s="266"/>
      <c r="T14" s="266"/>
      <c r="U14" s="266"/>
      <c r="V14" s="266"/>
      <c r="W14" s="266"/>
      <c r="X14" s="266"/>
    </row>
    <row r="15" spans="1:24" ht="16.5" customHeight="1">
      <c r="A15" s="194"/>
      <c r="B15" s="194"/>
      <c r="C15" s="194"/>
      <c r="D15" s="194"/>
      <c r="E15" s="266"/>
      <c r="F15" s="266"/>
      <c r="G15" s="266"/>
      <c r="H15" s="266"/>
      <c r="I15" s="266"/>
      <c r="J15" s="266"/>
      <c r="K15" s="261"/>
      <c r="L15" s="260"/>
      <c r="M15" s="260"/>
      <c r="N15" s="260"/>
      <c r="O15" s="260"/>
      <c r="P15" s="260"/>
      <c r="Q15" s="266"/>
      <c r="R15" s="266"/>
      <c r="S15" s="266"/>
      <c r="T15" s="266"/>
      <c r="U15" s="266"/>
      <c r="V15" s="266"/>
      <c r="W15" s="266"/>
      <c r="X15" s="266"/>
    </row>
    <row r="16" spans="1:24" ht="16.5" customHeight="1">
      <c r="A16" s="259"/>
      <c r="B16" s="271"/>
      <c r="C16" s="261"/>
      <c r="D16" s="261"/>
      <c r="E16" s="261"/>
      <c r="F16" s="272"/>
      <c r="G16" s="272"/>
      <c r="H16" s="272"/>
      <c r="I16" s="398"/>
      <c r="J16" s="398"/>
      <c r="K16" s="266"/>
      <c r="L16" s="269"/>
      <c r="M16" s="259"/>
      <c r="N16" s="261"/>
      <c r="O16" s="259"/>
      <c r="P16" s="270"/>
      <c r="Q16" s="266"/>
      <c r="R16" s="266"/>
      <c r="S16" s="266"/>
      <c r="T16" s="266"/>
      <c r="U16" s="266"/>
      <c r="V16" s="266"/>
      <c r="W16" s="266"/>
      <c r="X16" s="266"/>
    </row>
    <row r="17" spans="1:24" ht="16.5" customHeight="1">
      <c r="A17" s="260"/>
      <c r="B17" s="271"/>
      <c r="C17" s="261"/>
      <c r="D17" s="261"/>
      <c r="E17" s="261"/>
      <c r="F17" s="261"/>
      <c r="G17" s="273"/>
      <c r="H17" s="266"/>
      <c r="I17" s="195"/>
      <c r="J17" s="195"/>
      <c r="K17" s="266"/>
      <c r="L17" s="261"/>
      <c r="M17" s="259"/>
      <c r="N17" s="261"/>
      <c r="O17" s="259"/>
      <c r="P17" s="261"/>
      <c r="Q17" s="266"/>
      <c r="R17" s="266"/>
      <c r="S17" s="266"/>
      <c r="T17" s="266"/>
      <c r="U17" s="266"/>
      <c r="V17" s="266"/>
      <c r="W17" s="266"/>
      <c r="X17" s="266"/>
    </row>
    <row r="18" spans="1:24" ht="16.5" customHeight="1">
      <c r="A18" s="260"/>
      <c r="B18" s="271"/>
      <c r="C18" s="261"/>
      <c r="D18" s="261"/>
      <c r="E18" s="261"/>
      <c r="F18" s="261"/>
      <c r="G18" s="273"/>
      <c r="H18" s="266"/>
      <c r="I18" s="195"/>
      <c r="J18" s="195"/>
      <c r="K18" s="266"/>
      <c r="L18" s="261"/>
      <c r="M18" s="259"/>
      <c r="N18" s="261"/>
      <c r="O18" s="259"/>
      <c r="P18" s="261"/>
      <c r="Q18" s="266"/>
      <c r="R18" s="266"/>
      <c r="S18" s="266"/>
      <c r="T18" s="266"/>
      <c r="U18" s="266"/>
      <c r="V18" s="266"/>
      <c r="W18" s="266"/>
      <c r="X18" s="266"/>
    </row>
    <row r="19" spans="1:24" ht="16.5" customHeight="1">
      <c r="A19" s="260"/>
      <c r="B19" s="271"/>
      <c r="C19" s="261"/>
      <c r="D19" s="261"/>
      <c r="E19" s="261"/>
      <c r="F19" s="261"/>
      <c r="G19" s="273"/>
      <c r="H19" s="266"/>
      <c r="I19" s="195"/>
      <c r="J19" s="195"/>
      <c r="K19" s="266"/>
      <c r="L19" s="261"/>
      <c r="M19" s="259"/>
      <c r="N19" s="261"/>
      <c r="O19" s="259"/>
      <c r="P19" s="261"/>
      <c r="Q19" s="266"/>
      <c r="R19" s="266"/>
      <c r="S19" s="266"/>
      <c r="T19" s="266"/>
      <c r="U19" s="266"/>
      <c r="V19" s="266"/>
      <c r="W19" s="266"/>
      <c r="X19" s="266"/>
    </row>
    <row r="20" spans="1:24" ht="16.5" customHeight="1">
      <c r="A20" s="260"/>
      <c r="B20" s="271"/>
      <c r="C20" s="261"/>
      <c r="D20" s="261"/>
      <c r="E20" s="261"/>
      <c r="F20" s="261"/>
      <c r="G20" s="273"/>
      <c r="H20" s="266"/>
      <c r="I20" s="195"/>
      <c r="J20" s="195"/>
      <c r="K20" s="266"/>
      <c r="L20" s="261"/>
      <c r="M20" s="259"/>
      <c r="N20" s="261"/>
      <c r="O20" s="259"/>
      <c r="P20" s="261"/>
      <c r="Q20" s="266"/>
      <c r="R20" s="266"/>
      <c r="S20" s="266"/>
      <c r="T20" s="266"/>
      <c r="U20" s="266"/>
      <c r="V20" s="266"/>
      <c r="W20" s="266"/>
      <c r="X20" s="266"/>
    </row>
    <row r="21" spans="1:24" ht="16.5" customHeight="1">
      <c r="A21" s="260"/>
      <c r="B21" s="271"/>
      <c r="C21" s="261"/>
      <c r="D21" s="261"/>
      <c r="E21" s="261"/>
      <c r="F21" s="261"/>
      <c r="G21" s="273"/>
      <c r="H21" s="266"/>
      <c r="I21" s="195"/>
      <c r="J21" s="195"/>
      <c r="K21" s="266"/>
      <c r="L21" s="261"/>
      <c r="M21" s="259"/>
      <c r="N21" s="261"/>
      <c r="O21" s="259"/>
      <c r="P21" s="261"/>
      <c r="Q21" s="266"/>
      <c r="R21" s="266"/>
      <c r="S21" s="266"/>
      <c r="T21" s="266"/>
      <c r="U21" s="266"/>
      <c r="V21" s="266"/>
      <c r="W21" s="266"/>
      <c r="X21" s="266"/>
    </row>
    <row r="22" spans="1:24" ht="16.5" customHeight="1">
      <c r="A22" s="260"/>
      <c r="B22" s="271"/>
      <c r="C22" s="261"/>
      <c r="D22" s="261"/>
      <c r="E22" s="261"/>
      <c r="F22" s="261"/>
      <c r="G22" s="273"/>
      <c r="H22" s="266"/>
      <c r="I22" s="195"/>
      <c r="J22" s="195"/>
      <c r="K22" s="266"/>
      <c r="L22" s="261"/>
      <c r="M22" s="259"/>
      <c r="N22" s="261"/>
      <c r="O22" s="259"/>
      <c r="P22" s="261"/>
      <c r="Q22" s="266"/>
      <c r="R22" s="266"/>
      <c r="S22" s="266"/>
      <c r="T22" s="266"/>
      <c r="U22" s="266"/>
      <c r="V22" s="266"/>
      <c r="W22" s="266"/>
      <c r="X22" s="266"/>
    </row>
    <row r="23" spans="1:24" ht="16.5" customHeight="1">
      <c r="A23" s="260"/>
      <c r="B23" s="271"/>
      <c r="C23" s="261"/>
      <c r="D23" s="261"/>
      <c r="E23" s="261"/>
      <c r="F23" s="261"/>
      <c r="G23" s="273"/>
      <c r="H23" s="266"/>
      <c r="I23" s="195"/>
      <c r="J23" s="195"/>
      <c r="K23" s="266"/>
      <c r="L23" s="261"/>
      <c r="M23" s="259"/>
      <c r="N23" s="261"/>
      <c r="O23" s="259"/>
      <c r="P23" s="261"/>
      <c r="Q23" s="266"/>
      <c r="R23" s="266"/>
      <c r="S23" s="266"/>
      <c r="T23" s="266"/>
      <c r="U23" s="266"/>
      <c r="V23" s="266"/>
      <c r="W23" s="266"/>
      <c r="X23" s="266"/>
    </row>
    <row r="24" spans="1:24" ht="16.5" customHeight="1">
      <c r="A24" s="260"/>
      <c r="B24" s="273"/>
      <c r="C24" s="261"/>
      <c r="D24" s="274" t="s">
        <v>80</v>
      </c>
      <c r="E24" s="261"/>
      <c r="F24" s="261"/>
      <c r="G24" s="273"/>
      <c r="H24" s="266"/>
      <c r="I24" s="195"/>
      <c r="J24" s="195"/>
      <c r="K24" s="266"/>
      <c r="L24" s="261"/>
      <c r="M24" s="259"/>
      <c r="N24" s="261"/>
      <c r="O24" s="259"/>
      <c r="P24" s="261"/>
      <c r="Q24" s="266"/>
      <c r="R24" s="266"/>
      <c r="S24" s="266"/>
      <c r="T24" s="266"/>
      <c r="U24" s="266"/>
      <c r="V24" s="266"/>
      <c r="W24" s="266"/>
      <c r="X24" s="266"/>
    </row>
    <row r="25" spans="1:24" ht="16.5" customHeight="1">
      <c r="A25" s="260"/>
      <c r="B25" s="104" t="s">
        <v>72</v>
      </c>
      <c r="C25" s="104" t="s">
        <v>135</v>
      </c>
      <c r="D25" s="95" t="s">
        <v>85</v>
      </c>
      <c r="E25" s="95" t="s">
        <v>341</v>
      </c>
      <c r="F25" s="266"/>
      <c r="G25" s="273"/>
      <c r="H25" s="266"/>
      <c r="I25" s="195"/>
      <c r="J25" s="195"/>
      <c r="K25" s="266"/>
      <c r="L25" s="261"/>
      <c r="M25" s="259"/>
      <c r="N25" s="261"/>
      <c r="O25" s="259"/>
      <c r="P25" s="261"/>
      <c r="Q25" s="266"/>
      <c r="R25" s="266"/>
      <c r="S25" s="266"/>
      <c r="T25" s="266"/>
      <c r="U25" s="266"/>
      <c r="V25" s="266"/>
      <c r="W25" s="266"/>
      <c r="X25" s="266"/>
    </row>
    <row r="26" spans="1:24" ht="16.5" customHeight="1">
      <c r="A26" s="260"/>
      <c r="B26" s="99" t="s">
        <v>115</v>
      </c>
      <c r="C26" s="100" t="s">
        <v>116</v>
      </c>
      <c r="D26" s="167"/>
      <c r="E26" s="102">
        <f>SUM(D26*'(7) Emission Factors'!C7)/1000</f>
        <v>0</v>
      </c>
      <c r="F26" s="266"/>
      <c r="G26" s="273"/>
      <c r="H26" s="266"/>
      <c r="I26" s="195"/>
      <c r="J26" s="195"/>
      <c r="K26" s="266"/>
      <c r="L26" s="261"/>
      <c r="M26" s="259"/>
      <c r="N26" s="261"/>
      <c r="O26" s="259"/>
      <c r="P26" s="261"/>
      <c r="Q26" s="266"/>
      <c r="R26" s="266"/>
      <c r="S26" s="266"/>
      <c r="T26" s="266"/>
      <c r="U26" s="266"/>
      <c r="V26" s="266"/>
      <c r="W26" s="266"/>
      <c r="X26" s="266"/>
    </row>
    <row r="27" spans="1:24" ht="16.5" customHeight="1">
      <c r="A27" s="260"/>
      <c r="B27" s="100" t="s">
        <v>117</v>
      </c>
      <c r="C27" s="100" t="s">
        <v>116</v>
      </c>
      <c r="D27" s="167"/>
      <c r="E27" s="102">
        <f>SUM(D27*'(7) Emission Factors'!C8)/1000</f>
        <v>0</v>
      </c>
      <c r="F27" s="266"/>
      <c r="G27" s="273"/>
      <c r="H27" s="266"/>
      <c r="I27" s="195"/>
      <c r="J27" s="195"/>
      <c r="K27" s="266"/>
      <c r="L27" s="261"/>
      <c r="M27" s="259"/>
      <c r="N27" s="261"/>
      <c r="O27" s="259"/>
      <c r="P27" s="261"/>
      <c r="Q27" s="266"/>
      <c r="R27" s="266"/>
      <c r="S27" s="266"/>
      <c r="T27" s="266"/>
      <c r="U27" s="266"/>
      <c r="V27" s="266"/>
      <c r="W27" s="266"/>
      <c r="X27" s="266"/>
    </row>
    <row r="28" spans="1:24" ht="16.5" customHeight="1">
      <c r="A28" s="260"/>
      <c r="B28" s="100" t="s">
        <v>118</v>
      </c>
      <c r="C28" s="100" t="s">
        <v>122</v>
      </c>
      <c r="D28" s="167"/>
      <c r="E28" s="102">
        <f>SUM(D28*'(7) Emission Factors'!C10)/1000</f>
        <v>0</v>
      </c>
      <c r="F28" s="266"/>
      <c r="G28" s="273"/>
      <c r="H28" s="266"/>
      <c r="I28" s="195"/>
      <c r="J28" s="195"/>
      <c r="K28" s="266"/>
      <c r="L28" s="261"/>
      <c r="M28" s="259"/>
      <c r="N28" s="261"/>
      <c r="O28" s="259"/>
      <c r="P28" s="261"/>
      <c r="Q28" s="266"/>
      <c r="R28" s="266"/>
      <c r="S28" s="266"/>
      <c r="T28" s="266"/>
      <c r="U28" s="266"/>
      <c r="V28" s="266"/>
      <c r="W28" s="266"/>
      <c r="X28" s="266"/>
    </row>
    <row r="29" spans="1:24" ht="16.5" customHeight="1">
      <c r="A29" s="260"/>
      <c r="B29" s="100" t="s">
        <v>196</v>
      </c>
      <c r="C29" s="100" t="s">
        <v>122</v>
      </c>
      <c r="D29" s="167"/>
      <c r="E29" s="102">
        <f>SUM(D29*'(7) Emission Factors'!C11)/1000</f>
        <v>0</v>
      </c>
      <c r="F29" s="266"/>
      <c r="G29" s="273"/>
      <c r="H29" s="266"/>
      <c r="I29" s="195"/>
      <c r="J29" s="195"/>
      <c r="K29" s="266"/>
      <c r="L29" s="261"/>
      <c r="M29" s="259"/>
      <c r="N29" s="261"/>
      <c r="O29" s="259"/>
      <c r="P29" s="261"/>
      <c r="Q29" s="266"/>
      <c r="R29" s="266"/>
      <c r="S29" s="266"/>
      <c r="T29" s="266"/>
      <c r="U29" s="266"/>
      <c r="V29" s="266"/>
      <c r="W29" s="266"/>
      <c r="X29" s="266"/>
    </row>
    <row r="30" spans="1:24" ht="16.5" customHeight="1">
      <c r="A30" s="260"/>
      <c r="B30" s="100" t="s">
        <v>197</v>
      </c>
      <c r="C30" s="100" t="s">
        <v>122</v>
      </c>
      <c r="D30" s="167"/>
      <c r="E30" s="102">
        <f>SUM(D30*'(7) Emission Factors'!C12)/1000</f>
        <v>0</v>
      </c>
      <c r="F30" s="266"/>
      <c r="G30" s="273"/>
      <c r="H30" s="266"/>
      <c r="I30" s="195"/>
      <c r="J30" s="195"/>
      <c r="K30" s="266"/>
      <c r="L30" s="261"/>
      <c r="M30" s="259"/>
      <c r="N30" s="261"/>
      <c r="O30" s="259"/>
      <c r="P30" s="261"/>
      <c r="Q30" s="266"/>
      <c r="R30" s="266"/>
      <c r="S30" s="266"/>
      <c r="T30" s="266"/>
      <c r="U30" s="266"/>
      <c r="V30" s="266"/>
      <c r="W30" s="266"/>
      <c r="X30" s="266"/>
    </row>
    <row r="31" spans="1:24" ht="16.5" customHeight="1">
      <c r="A31" s="259"/>
      <c r="B31" s="100" t="s">
        <v>121</v>
      </c>
      <c r="C31" s="100" t="s">
        <v>122</v>
      </c>
      <c r="D31" s="167"/>
      <c r="E31" s="102">
        <f>SUM(D31*'(7) Emission Factors'!C13)/1000</f>
        <v>0</v>
      </c>
      <c r="F31" s="266"/>
      <c r="G31" s="272"/>
      <c r="H31" s="272"/>
      <c r="I31" s="397"/>
      <c r="J31" s="397"/>
      <c r="K31" s="266"/>
      <c r="L31" s="266"/>
      <c r="M31" s="194"/>
      <c r="N31" s="266"/>
      <c r="O31" s="194"/>
      <c r="P31" s="266"/>
      <c r="Q31" s="266"/>
      <c r="R31" s="266"/>
      <c r="S31" s="266"/>
      <c r="T31" s="266"/>
      <c r="U31" s="266"/>
      <c r="V31" s="266"/>
      <c r="W31" s="266"/>
      <c r="X31" s="266"/>
    </row>
    <row r="32" spans="1:24" ht="16.5" customHeight="1">
      <c r="A32" s="261"/>
      <c r="B32" s="100" t="s">
        <v>119</v>
      </c>
      <c r="C32" s="100" t="s">
        <v>116</v>
      </c>
      <c r="D32" s="167"/>
      <c r="E32" s="102">
        <f>SUM(D32*'(7) Emission Factors'!C14)/1000</f>
        <v>0</v>
      </c>
      <c r="F32" s="266"/>
      <c r="G32" s="266"/>
      <c r="H32" s="266"/>
      <c r="I32" s="195"/>
      <c r="J32" s="195"/>
      <c r="K32" s="266"/>
      <c r="L32" s="266"/>
      <c r="M32" s="194"/>
      <c r="N32" s="266"/>
      <c r="O32" s="194"/>
      <c r="P32" s="266"/>
      <c r="Q32" s="266"/>
      <c r="R32" s="266"/>
      <c r="S32" s="266"/>
      <c r="T32" s="266"/>
      <c r="U32" s="266"/>
      <c r="V32" s="266"/>
      <c r="W32" s="266"/>
      <c r="X32" s="266"/>
    </row>
    <row r="33" spans="1:24" ht="16.5" customHeight="1">
      <c r="A33" s="259"/>
      <c r="B33" s="100" t="s">
        <v>326</v>
      </c>
      <c r="C33" s="100" t="s">
        <v>122</v>
      </c>
      <c r="D33" s="167"/>
      <c r="E33" s="102">
        <f>SUM(D33*'(7) Emission Factors'!C15)/1000</f>
        <v>0</v>
      </c>
      <c r="F33" s="266"/>
      <c r="G33" s="273"/>
      <c r="H33" s="266"/>
      <c r="I33" s="195"/>
      <c r="J33" s="195"/>
      <c r="K33" s="266"/>
      <c r="L33" s="266"/>
      <c r="M33" s="194"/>
      <c r="N33" s="266"/>
      <c r="O33" s="194"/>
      <c r="P33" s="266"/>
      <c r="Q33" s="266"/>
      <c r="R33" s="266"/>
      <c r="S33" s="266"/>
      <c r="T33" s="266"/>
      <c r="U33" s="266"/>
      <c r="V33" s="266"/>
      <c r="W33" s="266"/>
      <c r="X33" s="266"/>
    </row>
    <row r="34" spans="2:24" ht="16.5" customHeight="1">
      <c r="B34" s="100" t="s">
        <v>136</v>
      </c>
      <c r="C34" s="101" t="s">
        <v>93</v>
      </c>
      <c r="D34" s="169"/>
      <c r="E34" s="102">
        <f>SUM(D34*'(7) Emission Factors'!C9)/1000</f>
        <v>0</v>
      </c>
      <c r="F34" s="266"/>
      <c r="G34" s="273"/>
      <c r="H34" s="266"/>
      <c r="I34" s="195"/>
      <c r="J34" s="195"/>
      <c r="K34" s="266"/>
      <c r="L34" s="266"/>
      <c r="M34" s="194"/>
      <c r="N34" s="266"/>
      <c r="O34" s="194"/>
      <c r="P34" s="266"/>
      <c r="Q34" s="266"/>
      <c r="R34" s="266"/>
      <c r="S34" s="266"/>
      <c r="T34" s="266"/>
      <c r="U34" s="266"/>
      <c r="V34" s="266"/>
      <c r="W34" s="266"/>
      <c r="X34" s="266"/>
    </row>
    <row r="35" spans="2:15" ht="16.5" customHeight="1">
      <c r="B35" s="266"/>
      <c r="C35" s="266"/>
      <c r="D35" s="170" t="s">
        <v>337</v>
      </c>
      <c r="E35" s="91">
        <f>SUM(E26:E34)</f>
        <v>0</v>
      </c>
      <c r="F35" s="266"/>
      <c r="G35" s="266"/>
      <c r="H35" s="266"/>
      <c r="I35" s="195"/>
      <c r="J35" s="195"/>
      <c r="K35" s="266"/>
      <c r="L35" s="266"/>
      <c r="M35" s="194"/>
      <c r="N35" s="266"/>
      <c r="O35" s="194"/>
    </row>
    <row r="36" spans="1:30" ht="16.5" customHeight="1">
      <c r="A36" s="262"/>
      <c r="B36" s="262"/>
      <c r="C36" s="261"/>
      <c r="D36" s="266"/>
      <c r="E36" s="260"/>
      <c r="F36" s="260"/>
      <c r="G36" s="275"/>
      <c r="H36" s="261"/>
      <c r="I36" s="275"/>
      <c r="J36" s="275"/>
      <c r="K36" s="266"/>
      <c r="L36" s="263"/>
      <c r="M36" s="259"/>
      <c r="N36" s="259"/>
      <c r="O36" s="259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  <c r="AA36" s="2"/>
      <c r="AB36" s="5"/>
      <c r="AC36" s="4"/>
      <c r="AD36" s="4"/>
    </row>
    <row r="37" spans="1:30" ht="16.5" customHeight="1">
      <c r="A37" s="262"/>
      <c r="B37" s="262"/>
      <c r="C37" s="261"/>
      <c r="D37" s="266"/>
      <c r="E37" s="260"/>
      <c r="F37" s="260"/>
      <c r="G37" s="275"/>
      <c r="H37" s="261"/>
      <c r="I37" s="275"/>
      <c r="J37" s="275"/>
      <c r="K37" s="266"/>
      <c r="L37" s="263"/>
      <c r="M37" s="259"/>
      <c r="N37" s="259"/>
      <c r="O37" s="259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  <c r="AA37" s="2"/>
      <c r="AB37" s="5"/>
      <c r="AC37" s="4"/>
      <c r="AD37" s="4"/>
    </row>
    <row r="38" spans="1:30" ht="16.5" customHeight="1">
      <c r="A38" s="262"/>
      <c r="B38" s="262"/>
      <c r="C38" s="261"/>
      <c r="D38" s="266"/>
      <c r="E38" s="260"/>
      <c r="F38" s="260"/>
      <c r="G38" s="275"/>
      <c r="H38" s="261"/>
      <c r="I38" s="275"/>
      <c r="J38" s="275"/>
      <c r="K38" s="266"/>
      <c r="L38" s="263"/>
      <c r="M38" s="259"/>
      <c r="N38" s="259"/>
      <c r="O38" s="259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  <c r="AB38" s="5"/>
      <c r="AC38" s="4"/>
      <c r="AD38" s="4"/>
    </row>
    <row r="39" spans="1:30" ht="16.5" customHeight="1">
      <c r="A39" s="262"/>
      <c r="B39" s="262"/>
      <c r="C39" s="261"/>
      <c r="D39" s="266"/>
      <c r="E39" s="260"/>
      <c r="F39" s="260"/>
      <c r="G39" s="275"/>
      <c r="H39" s="261"/>
      <c r="I39" s="275"/>
      <c r="J39" s="275"/>
      <c r="K39" s="266"/>
      <c r="L39" s="263"/>
      <c r="M39" s="259"/>
      <c r="N39" s="259"/>
      <c r="O39" s="259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  <c r="AB39" s="5"/>
      <c r="AC39" s="4"/>
      <c r="AD39" s="4"/>
    </row>
    <row r="40" spans="1:30" ht="16.5" customHeight="1">
      <c r="A40" s="262"/>
      <c r="B40" s="262"/>
      <c r="C40" s="261"/>
      <c r="D40" s="266"/>
      <c r="E40" s="260"/>
      <c r="F40" s="260"/>
      <c r="G40" s="275"/>
      <c r="H40" s="261"/>
      <c r="I40" s="275"/>
      <c r="J40" s="275"/>
      <c r="K40" s="266"/>
      <c r="L40" s="263"/>
      <c r="M40" s="259"/>
      <c r="N40" s="259"/>
      <c r="O40" s="259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  <c r="AB40" s="5"/>
      <c r="AC40" s="4"/>
      <c r="AD40" s="4"/>
    </row>
    <row r="41" spans="1:30" ht="16.5" customHeight="1">
      <c r="A41" s="262"/>
      <c r="B41" s="262"/>
      <c r="C41" s="261"/>
      <c r="D41" s="266"/>
      <c r="E41" s="260"/>
      <c r="F41" s="260"/>
      <c r="G41" s="275"/>
      <c r="H41" s="261"/>
      <c r="I41" s="275"/>
      <c r="J41" s="275"/>
      <c r="K41" s="266"/>
      <c r="L41" s="263"/>
      <c r="M41" s="259"/>
      <c r="N41" s="259"/>
      <c r="O41" s="259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  <c r="AB41" s="5"/>
      <c r="AC41" s="4"/>
      <c r="AD41" s="4"/>
    </row>
    <row r="42" spans="1:30" ht="16.5" customHeight="1">
      <c r="A42" s="262"/>
      <c r="B42" s="262"/>
      <c r="C42" s="261"/>
      <c r="D42" s="266"/>
      <c r="E42" s="260"/>
      <c r="F42" s="260"/>
      <c r="G42" s="275"/>
      <c r="H42" s="261"/>
      <c r="I42" s="275"/>
      <c r="J42" s="275"/>
      <c r="K42" s="266"/>
      <c r="L42" s="263"/>
      <c r="M42" s="259"/>
      <c r="N42" s="259"/>
      <c r="O42" s="259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  <c r="AA42" s="2"/>
      <c r="AB42" s="5"/>
      <c r="AC42" s="4"/>
      <c r="AD42" s="4"/>
    </row>
    <row r="43" spans="1:30" ht="16.5" customHeight="1">
      <c r="A43" s="262"/>
      <c r="B43" s="262"/>
      <c r="C43" s="261"/>
      <c r="D43" s="266"/>
      <c r="E43" s="260"/>
      <c r="F43" s="260"/>
      <c r="G43" s="275"/>
      <c r="H43" s="261"/>
      <c r="I43" s="275"/>
      <c r="J43" s="275"/>
      <c r="K43" s="266"/>
      <c r="L43" s="263"/>
      <c r="M43" s="259"/>
      <c r="N43" s="259"/>
      <c r="O43" s="259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  <c r="AB43" s="5"/>
      <c r="AC43" s="4"/>
      <c r="AD43" s="4"/>
    </row>
    <row r="44" spans="1:30" ht="16.5" customHeight="1">
      <c r="A44" s="262"/>
      <c r="B44" s="262"/>
      <c r="C44" s="261"/>
      <c r="D44" s="266"/>
      <c r="E44" s="260"/>
      <c r="F44" s="260"/>
      <c r="G44" s="275"/>
      <c r="H44" s="261"/>
      <c r="I44" s="275"/>
      <c r="J44" s="275"/>
      <c r="K44" s="266"/>
      <c r="L44" s="263"/>
      <c r="M44" s="259"/>
      <c r="N44" s="259"/>
      <c r="O44" s="259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  <c r="AB44" s="5"/>
      <c r="AC44" s="4"/>
      <c r="AD44" s="4"/>
    </row>
    <row r="45" spans="1:30" ht="16.5" customHeight="1">
      <c r="A45" s="262"/>
      <c r="B45" s="262"/>
      <c r="C45" s="261"/>
      <c r="D45" s="266"/>
      <c r="E45" s="260"/>
      <c r="F45" s="260"/>
      <c r="G45" s="275"/>
      <c r="H45" s="261"/>
      <c r="I45" s="275"/>
      <c r="J45" s="275"/>
      <c r="K45" s="266"/>
      <c r="L45" s="263"/>
      <c r="M45" s="259"/>
      <c r="N45" s="259"/>
      <c r="O45" s="259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  <c r="AB45" s="5"/>
      <c r="AC45" s="4"/>
      <c r="AD45" s="4"/>
    </row>
    <row r="46" spans="1:30" ht="16.5" customHeight="1">
      <c r="A46" s="262"/>
      <c r="B46" s="262"/>
      <c r="C46" s="261"/>
      <c r="D46" s="266"/>
      <c r="E46" s="260"/>
      <c r="F46" s="260"/>
      <c r="G46" s="275"/>
      <c r="H46" s="261"/>
      <c r="I46" s="275"/>
      <c r="J46" s="275"/>
      <c r="K46" s="266"/>
      <c r="L46" s="263"/>
      <c r="M46" s="259"/>
      <c r="N46" s="259"/>
      <c r="O46" s="259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  <c r="AA46" s="2"/>
      <c r="AB46" s="5"/>
      <c r="AC46" s="4"/>
      <c r="AD46" s="4"/>
    </row>
    <row r="47" spans="1:30" ht="16.5" customHeight="1">
      <c r="A47" s="262"/>
      <c r="B47" s="90" t="s">
        <v>243</v>
      </c>
      <c r="C47" s="276"/>
      <c r="D47" s="276"/>
      <c r="E47" s="97" t="s">
        <v>80</v>
      </c>
      <c r="F47" s="276"/>
      <c r="G47" s="275"/>
      <c r="H47" s="261"/>
      <c r="I47" s="275"/>
      <c r="J47" s="275"/>
      <c r="K47" s="266"/>
      <c r="L47" s="263"/>
      <c r="M47" s="259"/>
      <c r="N47" s="259"/>
      <c r="O47" s="259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  <c r="AA47" s="2"/>
      <c r="AB47" s="5"/>
      <c r="AC47" s="4"/>
      <c r="AD47" s="4"/>
    </row>
    <row r="48" spans="1:30" ht="16.5" customHeight="1">
      <c r="A48" s="262"/>
      <c r="B48" s="104" t="s">
        <v>88</v>
      </c>
      <c r="C48" s="95" t="s">
        <v>120</v>
      </c>
      <c r="D48" s="94" t="s">
        <v>135</v>
      </c>
      <c r="E48" s="117" t="s">
        <v>85</v>
      </c>
      <c r="F48" s="95" t="s">
        <v>341</v>
      </c>
      <c r="G48" s="275"/>
      <c r="H48" s="261"/>
      <c r="I48" s="275"/>
      <c r="J48" s="275"/>
      <c r="K48" s="266"/>
      <c r="L48" s="263"/>
      <c r="M48" s="259"/>
      <c r="N48" s="259"/>
      <c r="O48" s="259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  <c r="AA48" s="2"/>
      <c r="AB48" s="5"/>
      <c r="AC48" s="4"/>
      <c r="AD48" s="4"/>
    </row>
    <row r="49" spans="1:30" ht="16.5" customHeight="1">
      <c r="A49" s="262"/>
      <c r="B49" s="393" t="s">
        <v>419</v>
      </c>
      <c r="C49" s="92" t="s">
        <v>196</v>
      </c>
      <c r="D49" s="100" t="s">
        <v>122</v>
      </c>
      <c r="E49" s="173"/>
      <c r="F49" s="174">
        <f>SUM(E49*'(7) Emission Factors'!C11)/1000</f>
        <v>0</v>
      </c>
      <c r="G49" s="275"/>
      <c r="H49" s="261"/>
      <c r="I49" s="275"/>
      <c r="J49" s="275"/>
      <c r="K49" s="266"/>
      <c r="L49" s="263"/>
      <c r="M49" s="259"/>
      <c r="N49" s="259"/>
      <c r="O49" s="259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  <c r="AA49" s="2"/>
      <c r="AB49" s="5"/>
      <c r="AC49" s="4"/>
      <c r="AD49" s="4"/>
    </row>
    <row r="50" spans="1:30" ht="16.5" customHeight="1">
      <c r="A50" s="262"/>
      <c r="B50" s="394"/>
      <c r="C50" s="92" t="s">
        <v>197</v>
      </c>
      <c r="D50" s="100" t="s">
        <v>122</v>
      </c>
      <c r="E50" s="173"/>
      <c r="F50" s="174">
        <f>SUM(E50*'(7) Emission Factors'!C12)/1000</f>
        <v>0</v>
      </c>
      <c r="G50" s="275"/>
      <c r="H50" s="261"/>
      <c r="I50" s="275"/>
      <c r="J50" s="275"/>
      <c r="K50" s="266"/>
      <c r="L50" s="263"/>
      <c r="M50" s="259"/>
      <c r="N50" s="259"/>
      <c r="O50" s="259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  <c r="AA50" s="2"/>
      <c r="AB50" s="5"/>
      <c r="AC50" s="4"/>
      <c r="AD50" s="4"/>
    </row>
    <row r="51" spans="1:30" ht="16.5" customHeight="1">
      <c r="A51" s="262"/>
      <c r="B51" s="394"/>
      <c r="C51" s="92" t="s">
        <v>121</v>
      </c>
      <c r="D51" s="100" t="s">
        <v>122</v>
      </c>
      <c r="E51" s="173"/>
      <c r="F51" s="174">
        <f>SUM(E51*'(7) Emission Factors'!C13)/1000</f>
        <v>0</v>
      </c>
      <c r="G51" s="275"/>
      <c r="H51" s="261"/>
      <c r="I51" s="275"/>
      <c r="J51" s="275"/>
      <c r="K51" s="266"/>
      <c r="L51" s="263"/>
      <c r="M51" s="259"/>
      <c r="N51" s="259"/>
      <c r="O51" s="259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  <c r="AA51" s="2"/>
      <c r="AB51" s="5"/>
      <c r="AC51" s="4"/>
      <c r="AD51" s="4"/>
    </row>
    <row r="52" spans="1:30" ht="16.5" customHeight="1">
      <c r="A52" s="262"/>
      <c r="B52" s="395"/>
      <c r="C52" s="92" t="s">
        <v>420</v>
      </c>
      <c r="D52" s="100" t="s">
        <v>116</v>
      </c>
      <c r="E52" s="173"/>
      <c r="F52" s="174">
        <f>SUM(E52*'(7) Emission Factors'!C7)/1000</f>
        <v>0</v>
      </c>
      <c r="G52" s="275"/>
      <c r="H52" s="261"/>
      <c r="I52" s="275"/>
      <c r="J52" s="275"/>
      <c r="K52" s="266"/>
      <c r="L52" s="263"/>
      <c r="M52" s="259"/>
      <c r="N52" s="259"/>
      <c r="O52" s="259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  <c r="AA52" s="2"/>
      <c r="AB52" s="5"/>
      <c r="AC52" s="4"/>
      <c r="AD52" s="4"/>
    </row>
    <row r="53" spans="1:30" ht="16.5" customHeight="1">
      <c r="A53" s="262"/>
      <c r="B53" s="276"/>
      <c r="C53" s="276"/>
      <c r="D53" s="276"/>
      <c r="E53" s="163" t="s">
        <v>337</v>
      </c>
      <c r="F53" s="91">
        <f>SUM(F49:F52)</f>
        <v>0</v>
      </c>
      <c r="G53" s="275"/>
      <c r="H53" s="261"/>
      <c r="I53" s="275"/>
      <c r="J53" s="275"/>
      <c r="K53" s="266"/>
      <c r="L53" s="263"/>
      <c r="M53" s="259"/>
      <c r="N53" s="259"/>
      <c r="O53" s="259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  <c r="AA53" s="2"/>
      <c r="AB53" s="5"/>
      <c r="AC53" s="4"/>
      <c r="AD53" s="4"/>
    </row>
    <row r="54" spans="1:30" ht="16.5" customHeight="1">
      <c r="A54" s="262"/>
      <c r="B54" s="262"/>
      <c r="C54" s="261"/>
      <c r="D54" s="266"/>
      <c r="E54" s="50"/>
      <c r="F54" s="260"/>
      <c r="G54" s="275"/>
      <c r="H54" s="261"/>
      <c r="I54" s="275"/>
      <c r="J54" s="275"/>
      <c r="K54" s="266"/>
      <c r="L54" s="263"/>
      <c r="M54" s="259"/>
      <c r="N54" s="259"/>
      <c r="O54" s="259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  <c r="AA54" s="2"/>
      <c r="AB54" s="5"/>
      <c r="AC54" s="4"/>
      <c r="AD54" s="4"/>
    </row>
    <row r="55" spans="1:30" ht="16.5" customHeight="1">
      <c r="A55" s="262"/>
      <c r="B55" s="163" t="s">
        <v>244</v>
      </c>
      <c r="C55" s="276"/>
      <c r="D55" s="266"/>
      <c r="E55" s="97" t="s">
        <v>79</v>
      </c>
      <c r="F55" s="260"/>
      <c r="G55" s="275"/>
      <c r="H55" s="261"/>
      <c r="I55" s="275"/>
      <c r="J55" s="275"/>
      <c r="K55" s="266"/>
      <c r="L55" s="263"/>
      <c r="M55" s="259"/>
      <c r="N55" s="259"/>
      <c r="O55" s="259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  <c r="AB55" s="5"/>
      <c r="AC55" s="4"/>
      <c r="AD55" s="4"/>
    </row>
    <row r="56" spans="1:30" ht="54.75" customHeight="1">
      <c r="A56" s="262"/>
      <c r="B56" s="104" t="s">
        <v>88</v>
      </c>
      <c r="C56" s="401" t="s">
        <v>421</v>
      </c>
      <c r="D56" s="402"/>
      <c r="E56" s="104" t="s">
        <v>422</v>
      </c>
      <c r="F56" s="95" t="s">
        <v>341</v>
      </c>
      <c r="G56" s="275"/>
      <c r="H56" s="261"/>
      <c r="I56" s="275"/>
      <c r="J56" s="275"/>
      <c r="K56" s="266"/>
      <c r="L56" s="263"/>
      <c r="M56" s="259"/>
      <c r="N56" s="259"/>
      <c r="O56" s="259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  <c r="AA56" s="2"/>
      <c r="AB56" s="5"/>
      <c r="AC56" s="4"/>
      <c r="AD56" s="4"/>
    </row>
    <row r="57" spans="1:30" ht="39.75" customHeight="1">
      <c r="A57" s="262"/>
      <c r="B57" s="393" t="s">
        <v>423</v>
      </c>
      <c r="C57" s="403" t="s">
        <v>424</v>
      </c>
      <c r="D57" s="403"/>
      <c r="E57" s="175"/>
      <c r="F57" s="110">
        <f>SUM(E57*'(7) Emission Factors'!C19)/4</f>
        <v>0</v>
      </c>
      <c r="G57" s="275"/>
      <c r="H57" s="261"/>
      <c r="I57" s="275"/>
      <c r="J57" s="275"/>
      <c r="K57" s="266"/>
      <c r="L57" s="263"/>
      <c r="M57" s="259"/>
      <c r="N57" s="259"/>
      <c r="O57" s="259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  <c r="AA57" s="2"/>
      <c r="AB57" s="5"/>
      <c r="AC57" s="4"/>
      <c r="AD57" s="4"/>
    </row>
    <row r="58" spans="1:30" ht="39.75" customHeight="1">
      <c r="A58" s="262"/>
      <c r="B58" s="394"/>
      <c r="C58" s="403" t="s">
        <v>425</v>
      </c>
      <c r="D58" s="403"/>
      <c r="E58" s="175"/>
      <c r="F58" s="110">
        <f>SUM(E58*'(7) Emission Factors'!C20)/4</f>
        <v>0</v>
      </c>
      <c r="G58" s="275"/>
      <c r="H58" s="261"/>
      <c r="I58" s="275"/>
      <c r="J58" s="275"/>
      <c r="K58" s="266"/>
      <c r="L58" s="263"/>
      <c r="M58" s="259"/>
      <c r="N58" s="259"/>
      <c r="O58" s="259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  <c r="AA58" s="2"/>
      <c r="AB58" s="5"/>
      <c r="AC58" s="4"/>
      <c r="AD58" s="4"/>
    </row>
    <row r="59" spans="1:30" ht="39.75" customHeight="1">
      <c r="A59" s="262"/>
      <c r="B59" s="394"/>
      <c r="C59" s="403" t="s">
        <v>426</v>
      </c>
      <c r="D59" s="403"/>
      <c r="E59" s="175"/>
      <c r="F59" s="110">
        <f>SUM(E59*'(7) Emission Factors'!C21)/4</f>
        <v>0</v>
      </c>
      <c r="G59" s="275"/>
      <c r="H59" s="261"/>
      <c r="I59" s="275"/>
      <c r="J59" s="275"/>
      <c r="K59" s="266"/>
      <c r="L59" s="263"/>
      <c r="M59" s="259"/>
      <c r="N59" s="259"/>
      <c r="O59" s="259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  <c r="AA59" s="2"/>
      <c r="AB59" s="5"/>
      <c r="AC59" s="4"/>
      <c r="AD59" s="4"/>
    </row>
    <row r="60" spans="1:30" ht="39.75" customHeight="1">
      <c r="A60" s="262"/>
      <c r="B60" s="395"/>
      <c r="C60" s="403" t="s">
        <v>427</v>
      </c>
      <c r="D60" s="403"/>
      <c r="E60" s="175"/>
      <c r="F60" s="110">
        <f>SUM(E60*'(7) Emission Factors'!C22)/4</f>
        <v>0</v>
      </c>
      <c r="G60" s="275"/>
      <c r="H60" s="261"/>
      <c r="I60" s="275"/>
      <c r="J60" s="275"/>
      <c r="K60" s="266"/>
      <c r="L60" s="263"/>
      <c r="M60" s="259"/>
      <c r="N60" s="259"/>
      <c r="O60" s="259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  <c r="AA60" s="2"/>
      <c r="AB60" s="5"/>
      <c r="AC60" s="4"/>
      <c r="AD60" s="4"/>
    </row>
    <row r="61" spans="1:30" ht="16.5" customHeight="1">
      <c r="A61" s="262"/>
      <c r="B61" s="262"/>
      <c r="C61" s="261"/>
      <c r="D61" s="266"/>
      <c r="E61" s="176" t="s">
        <v>337</v>
      </c>
      <c r="F61" s="91">
        <f>SUM(F57:F60)</f>
        <v>0</v>
      </c>
      <c r="G61" s="275"/>
      <c r="H61" s="261"/>
      <c r="I61" s="275"/>
      <c r="J61" s="275"/>
      <c r="K61" s="266"/>
      <c r="L61" s="263"/>
      <c r="M61" s="259"/>
      <c r="N61" s="259"/>
      <c r="O61" s="259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  <c r="AA61" s="2"/>
      <c r="AB61" s="5"/>
      <c r="AC61" s="4"/>
      <c r="AD61" s="4"/>
    </row>
    <row r="62" spans="1:30" ht="16.5" customHeight="1">
      <c r="A62" s="262"/>
      <c r="B62" s="262"/>
      <c r="C62" s="261"/>
      <c r="D62" s="266"/>
      <c r="E62" s="260"/>
      <c r="F62" s="260"/>
      <c r="G62" s="275"/>
      <c r="H62" s="261"/>
      <c r="I62" s="275"/>
      <c r="J62" s="275"/>
      <c r="K62" s="266"/>
      <c r="L62" s="263"/>
      <c r="M62" s="259"/>
      <c r="N62" s="259"/>
      <c r="O62" s="259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  <c r="AA62" s="2"/>
      <c r="AB62" s="5"/>
      <c r="AC62" s="4"/>
      <c r="AD62" s="4"/>
    </row>
    <row r="63" spans="1:30" ht="16.5" customHeight="1">
      <c r="A63" s="262"/>
      <c r="B63" s="262"/>
      <c r="C63" s="261"/>
      <c r="D63" s="266"/>
      <c r="E63" s="266"/>
      <c r="F63" s="284" t="s">
        <v>356</v>
      </c>
      <c r="G63" s="275"/>
      <c r="H63" s="261"/>
      <c r="I63" s="275"/>
      <c r="J63" s="275"/>
      <c r="K63" s="266"/>
      <c r="L63" s="263"/>
      <c r="M63" s="259"/>
      <c r="N63" s="259"/>
      <c r="O63" s="259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  <c r="AA63" s="2"/>
      <c r="AB63" s="5"/>
      <c r="AC63" s="4"/>
      <c r="AD63" s="4"/>
    </row>
    <row r="64" spans="1:30" ht="16.5" customHeight="1">
      <c r="A64" s="263"/>
      <c r="B64" s="268"/>
      <c r="C64" s="261"/>
      <c r="D64" s="261"/>
      <c r="E64" s="261"/>
      <c r="F64" s="261"/>
      <c r="G64" s="277"/>
      <c r="H64" s="277"/>
      <c r="I64" s="278"/>
      <c r="J64" s="268"/>
      <c r="K64" s="261"/>
      <c r="L64" s="263"/>
      <c r="M64" s="259"/>
      <c r="N64" s="259"/>
      <c r="O64" s="259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  <c r="AA64" s="2"/>
      <c r="AB64" s="5"/>
      <c r="AC64" s="4"/>
      <c r="AD64" s="4"/>
    </row>
    <row r="65" spans="2:15" ht="12.75">
      <c r="B65" s="195"/>
      <c r="C65" s="266"/>
      <c r="D65" s="266"/>
      <c r="E65" s="266"/>
      <c r="F65" s="266"/>
      <c r="G65" s="266"/>
      <c r="H65" s="266"/>
      <c r="I65" s="195"/>
      <c r="J65" s="195"/>
      <c r="K65" s="266"/>
      <c r="L65" s="266"/>
      <c r="M65" s="194"/>
      <c r="N65" s="266"/>
      <c r="O65" s="194"/>
    </row>
    <row r="66" spans="2:15" ht="12.75">
      <c r="B66" s="195"/>
      <c r="C66" s="266"/>
      <c r="D66" s="266"/>
      <c r="E66" s="266"/>
      <c r="F66" s="266"/>
      <c r="G66" s="266"/>
      <c r="H66" s="266"/>
      <c r="I66" s="195"/>
      <c r="J66" s="195"/>
      <c r="K66" s="266"/>
      <c r="L66" s="266"/>
      <c r="M66" s="194"/>
      <c r="N66" s="266"/>
      <c r="O66" s="194"/>
    </row>
    <row r="67" spans="2:15" ht="12.75">
      <c r="B67" s="195"/>
      <c r="C67" s="266"/>
      <c r="D67" s="266"/>
      <c r="E67" s="266"/>
      <c r="F67" s="266"/>
      <c r="G67" s="266"/>
      <c r="H67" s="266"/>
      <c r="I67" s="195"/>
      <c r="J67" s="195"/>
      <c r="K67" s="266"/>
      <c r="L67" s="266"/>
      <c r="M67" s="194"/>
      <c r="N67" s="266"/>
      <c r="O67" s="194"/>
    </row>
    <row r="68" spans="2:15" ht="10.5" customHeight="1">
      <c r="B68" s="195"/>
      <c r="C68" s="266"/>
      <c r="D68" s="266"/>
      <c r="E68" s="266"/>
      <c r="F68" s="266"/>
      <c r="G68" s="266"/>
      <c r="H68" s="266"/>
      <c r="I68" s="195"/>
      <c r="J68" s="195"/>
      <c r="K68" s="266"/>
      <c r="L68" s="266"/>
      <c r="M68" s="194"/>
      <c r="N68" s="266"/>
      <c r="O68" s="194"/>
    </row>
    <row r="69" spans="2:15" ht="10.5" customHeight="1">
      <c r="B69" s="195"/>
      <c r="C69" s="266"/>
      <c r="D69" s="266"/>
      <c r="E69" s="266"/>
      <c r="F69" s="266"/>
      <c r="G69" s="266"/>
      <c r="H69" s="266"/>
      <c r="I69" s="195"/>
      <c r="J69" s="195"/>
      <c r="K69" s="266"/>
      <c r="L69" s="266"/>
      <c r="M69" s="194"/>
      <c r="N69" s="266"/>
      <c r="O69" s="194"/>
    </row>
    <row r="70" spans="2:15" ht="13.5" customHeight="1">
      <c r="B70" s="195"/>
      <c r="C70" s="266"/>
      <c r="D70" s="266"/>
      <c r="E70" s="266"/>
      <c r="F70" s="266"/>
      <c r="G70" s="266"/>
      <c r="H70" s="266"/>
      <c r="I70" s="195"/>
      <c r="J70" s="195"/>
      <c r="K70" s="266"/>
      <c r="L70" s="266"/>
      <c r="M70" s="194"/>
      <c r="N70" s="266"/>
      <c r="O70" s="194"/>
    </row>
    <row r="71" spans="2:15" ht="12.75" hidden="1">
      <c r="B71" s="195"/>
      <c r="C71" s="266"/>
      <c r="D71" s="266"/>
      <c r="E71" s="266"/>
      <c r="F71" s="266"/>
      <c r="G71" s="266"/>
      <c r="H71" s="266"/>
      <c r="I71" s="195"/>
      <c r="J71" s="195"/>
      <c r="K71" s="266"/>
      <c r="L71" s="266"/>
      <c r="M71" s="194"/>
      <c r="N71" s="266"/>
      <c r="O71" s="194"/>
    </row>
    <row r="72" spans="1:15" ht="12.75" hidden="1">
      <c r="A72" s="195" t="s">
        <v>134</v>
      </c>
      <c r="B72" s="195" t="s">
        <v>134</v>
      </c>
      <c r="C72" s="266"/>
      <c r="D72" s="194" t="s">
        <v>134</v>
      </c>
      <c r="E72" s="261" t="s">
        <v>134</v>
      </c>
      <c r="F72" s="261"/>
      <c r="G72" s="194"/>
      <c r="H72" s="194"/>
      <c r="I72" s="194"/>
      <c r="J72" s="194"/>
      <c r="K72" s="194"/>
      <c r="L72" s="266"/>
      <c r="M72" s="194"/>
      <c r="N72" s="266"/>
      <c r="O72" s="194"/>
    </row>
    <row r="73" spans="1:15" ht="12.75" hidden="1">
      <c r="A73" s="195" t="s">
        <v>122</v>
      </c>
      <c r="B73" s="195" t="s">
        <v>168</v>
      </c>
      <c r="C73" s="266"/>
      <c r="D73" s="194"/>
      <c r="E73" s="261"/>
      <c r="F73" s="261"/>
      <c r="G73" s="194"/>
      <c r="H73" s="194"/>
      <c r="I73" s="194" t="s">
        <v>134</v>
      </c>
      <c r="J73" s="194"/>
      <c r="K73" s="194"/>
      <c r="L73" s="266"/>
      <c r="M73" s="194"/>
      <c r="N73" s="266"/>
      <c r="O73" s="194"/>
    </row>
    <row r="74" spans="1:15" ht="12.75" customHeight="1" hidden="1">
      <c r="A74" s="195" t="s">
        <v>168</v>
      </c>
      <c r="B74" s="195" t="s">
        <v>116</v>
      </c>
      <c r="C74" s="266"/>
      <c r="D74" s="194" t="s">
        <v>124</v>
      </c>
      <c r="E74" s="261" t="s">
        <v>140</v>
      </c>
      <c r="F74" s="261"/>
      <c r="G74" s="194"/>
      <c r="H74" s="279"/>
      <c r="I74" s="194" t="s">
        <v>38</v>
      </c>
      <c r="J74" s="194"/>
      <c r="K74" s="194"/>
      <c r="L74" s="266"/>
      <c r="M74" s="194"/>
      <c r="N74" s="266"/>
      <c r="O74" s="194"/>
    </row>
    <row r="75" spans="1:15" ht="12.75" hidden="1">
      <c r="A75" s="195" t="s">
        <v>116</v>
      </c>
      <c r="B75" s="195"/>
      <c r="C75" s="266"/>
      <c r="D75" s="194" t="s">
        <v>123</v>
      </c>
      <c r="E75" s="261" t="s">
        <v>137</v>
      </c>
      <c r="F75" s="261"/>
      <c r="G75" s="194"/>
      <c r="H75" s="280"/>
      <c r="I75" s="195" t="s">
        <v>39</v>
      </c>
      <c r="J75" s="195"/>
      <c r="K75" s="194"/>
      <c r="L75" s="266"/>
      <c r="M75" s="194"/>
      <c r="N75" s="266"/>
      <c r="O75" s="194"/>
    </row>
    <row r="76" spans="2:15" ht="12.75" hidden="1">
      <c r="B76" s="195"/>
      <c r="C76" s="266"/>
      <c r="D76" s="194" t="s">
        <v>138</v>
      </c>
      <c r="E76" s="261" t="s">
        <v>141</v>
      </c>
      <c r="F76" s="261"/>
      <c r="G76" s="261"/>
      <c r="H76" s="280"/>
      <c r="I76" s="194" t="s">
        <v>238</v>
      </c>
      <c r="J76" s="194"/>
      <c r="K76" s="194"/>
      <c r="L76" s="266"/>
      <c r="M76" s="194"/>
      <c r="N76" s="266"/>
      <c r="O76" s="194"/>
    </row>
    <row r="77" spans="2:15" ht="12.75" hidden="1">
      <c r="B77" s="195"/>
      <c r="C77" s="266"/>
      <c r="D77" s="194" t="s">
        <v>139</v>
      </c>
      <c r="E77" s="261" t="s">
        <v>142</v>
      </c>
      <c r="F77" s="261"/>
      <c r="G77" s="261"/>
      <c r="H77" s="280"/>
      <c r="I77" s="194" t="s">
        <v>239</v>
      </c>
      <c r="J77" s="194"/>
      <c r="K77" s="194"/>
      <c r="L77" s="266"/>
      <c r="M77" s="194"/>
      <c r="N77" s="266"/>
      <c r="O77" s="194"/>
    </row>
    <row r="78" spans="2:15" ht="12.75" hidden="1">
      <c r="B78" s="195"/>
      <c r="C78" s="266"/>
      <c r="D78" s="194" t="s">
        <v>126</v>
      </c>
      <c r="E78" s="261" t="s">
        <v>143</v>
      </c>
      <c r="F78" s="261"/>
      <c r="G78" s="273"/>
      <c r="H78" s="280"/>
      <c r="I78" s="194"/>
      <c r="J78" s="194"/>
      <c r="K78" s="194"/>
      <c r="L78" s="266"/>
      <c r="M78" s="194"/>
      <c r="N78" s="266"/>
      <c r="O78" s="194"/>
    </row>
    <row r="79" spans="2:15" ht="12.75" hidden="1">
      <c r="B79" s="195"/>
      <c r="C79" s="266"/>
      <c r="D79" s="194" t="s">
        <v>125</v>
      </c>
      <c r="E79" s="261" t="s">
        <v>144</v>
      </c>
      <c r="F79" s="261"/>
      <c r="G79" s="273"/>
      <c r="H79" s="280"/>
      <c r="I79" s="194"/>
      <c r="J79" s="194"/>
      <c r="K79" s="194"/>
      <c r="L79" s="266"/>
      <c r="M79" s="194"/>
      <c r="N79" s="266"/>
      <c r="O79" s="194"/>
    </row>
    <row r="80" spans="2:15" ht="12.75" hidden="1">
      <c r="B80" s="195"/>
      <c r="C80" s="266"/>
      <c r="D80" s="194"/>
      <c r="E80" s="285" t="s">
        <v>145</v>
      </c>
      <c r="F80" s="285"/>
      <c r="G80" s="261"/>
      <c r="H80" s="280"/>
      <c r="I80" s="194"/>
      <c r="J80" s="194"/>
      <c r="K80" s="194"/>
      <c r="L80" s="266"/>
      <c r="M80" s="194"/>
      <c r="N80" s="266"/>
      <c r="O80" s="194"/>
    </row>
    <row r="81" spans="2:15" ht="12.75" hidden="1">
      <c r="B81" s="195"/>
      <c r="C81" s="266"/>
      <c r="D81" s="194"/>
      <c r="E81" s="261" t="s">
        <v>146</v>
      </c>
      <c r="F81" s="261"/>
      <c r="G81" s="261"/>
      <c r="H81" s="259"/>
      <c r="I81" s="194"/>
      <c r="J81" s="194"/>
      <c r="K81" s="194"/>
      <c r="L81" s="266"/>
      <c r="M81" s="194"/>
      <c r="N81" s="266"/>
      <c r="O81" s="194"/>
    </row>
    <row r="82" spans="2:15" ht="12.75" hidden="1">
      <c r="B82" s="195"/>
      <c r="C82" s="266"/>
      <c r="D82" s="194"/>
      <c r="E82" s="261"/>
      <c r="F82" s="261"/>
      <c r="G82" s="261"/>
      <c r="H82" s="259"/>
      <c r="I82" s="194"/>
      <c r="J82" s="194"/>
      <c r="K82" s="194"/>
      <c r="L82" s="266"/>
      <c r="M82" s="194"/>
      <c r="N82" s="266"/>
      <c r="O82" s="194"/>
    </row>
    <row r="83" spans="2:15" ht="12.75" hidden="1">
      <c r="B83" s="195"/>
      <c r="C83" s="266"/>
      <c r="D83" s="194"/>
      <c r="E83" s="261" t="s">
        <v>147</v>
      </c>
      <c r="F83" s="261"/>
      <c r="G83" s="283"/>
      <c r="H83" s="281"/>
      <c r="I83" s="194"/>
      <c r="J83" s="194"/>
      <c r="K83" s="194"/>
      <c r="L83" s="266"/>
      <c r="M83" s="194"/>
      <c r="N83" s="266"/>
      <c r="O83" s="194"/>
    </row>
    <row r="84" spans="1:15" ht="12.75" hidden="1">
      <c r="A84" s="264" t="s">
        <v>100</v>
      </c>
      <c r="B84" s="195"/>
      <c r="C84" s="266"/>
      <c r="D84" s="194"/>
      <c r="E84" s="261" t="s">
        <v>148</v>
      </c>
      <c r="F84" s="261"/>
      <c r="G84" s="273"/>
      <c r="H84" s="281"/>
      <c r="I84" s="194"/>
      <c r="J84" s="194"/>
      <c r="K84" s="194"/>
      <c r="L84" s="266"/>
      <c r="M84" s="194"/>
      <c r="N84" s="266"/>
      <c r="O84" s="194"/>
    </row>
    <row r="85" spans="1:15" ht="12.75" hidden="1">
      <c r="A85" s="195" t="s">
        <v>111</v>
      </c>
      <c r="B85" s="195"/>
      <c r="C85" s="266"/>
      <c r="D85" s="194"/>
      <c r="E85" s="261" t="s">
        <v>149</v>
      </c>
      <c r="F85" s="261"/>
      <c r="G85" s="194"/>
      <c r="H85" s="282"/>
      <c r="I85" s="194"/>
      <c r="J85" s="194"/>
      <c r="K85" s="194"/>
      <c r="L85" s="266"/>
      <c r="M85" s="194"/>
      <c r="N85" s="266"/>
      <c r="O85" s="194"/>
    </row>
    <row r="86" spans="1:15" ht="12.75" hidden="1">
      <c r="A86" s="265" t="e">
        <f>SUM(#REF!+#REF!)</f>
        <v>#REF!</v>
      </c>
      <c r="B86" s="195"/>
      <c r="C86" s="266"/>
      <c r="D86" s="194"/>
      <c r="E86" s="261" t="s">
        <v>150</v>
      </c>
      <c r="F86" s="261"/>
      <c r="G86" s="194"/>
      <c r="H86" s="259"/>
      <c r="I86" s="194"/>
      <c r="J86" s="194"/>
      <c r="K86" s="194"/>
      <c r="L86" s="266"/>
      <c r="M86" s="194"/>
      <c r="N86" s="266"/>
      <c r="O86" s="194"/>
    </row>
    <row r="87" spans="2:15" ht="12.75" hidden="1">
      <c r="B87" s="195" t="s">
        <v>134</v>
      </c>
      <c r="C87" s="194"/>
      <c r="D87" s="194"/>
      <c r="E87" s="261" t="s">
        <v>151</v>
      </c>
      <c r="F87" s="261"/>
      <c r="G87" s="194"/>
      <c r="H87" s="194"/>
      <c r="I87" s="194"/>
      <c r="J87" s="194"/>
      <c r="K87" s="194"/>
      <c r="L87" s="266"/>
      <c r="M87" s="194"/>
      <c r="N87" s="266"/>
      <c r="O87" s="194"/>
    </row>
    <row r="88" spans="2:15" ht="12.75" hidden="1">
      <c r="B88" s="195" t="s">
        <v>107</v>
      </c>
      <c r="C88" s="194"/>
      <c r="D88" s="194"/>
      <c r="E88" s="261" t="s">
        <v>152</v>
      </c>
      <c r="F88" s="261"/>
      <c r="G88" s="194"/>
      <c r="H88" s="194" t="s">
        <v>134</v>
      </c>
      <c r="I88" s="194"/>
      <c r="J88" s="194"/>
      <c r="K88" s="194"/>
      <c r="L88" s="266"/>
      <c r="M88" s="194"/>
      <c r="N88" s="266"/>
      <c r="O88" s="194"/>
    </row>
    <row r="89" spans="1:15" ht="12.75" hidden="1">
      <c r="A89" s="195" t="s">
        <v>101</v>
      </c>
      <c r="B89" s="195" t="s">
        <v>197</v>
      </c>
      <c r="C89" s="194"/>
      <c r="D89" s="194"/>
      <c r="E89" s="261"/>
      <c r="F89" s="261"/>
      <c r="G89" s="194"/>
      <c r="H89" s="194" t="s">
        <v>91</v>
      </c>
      <c r="I89" s="194"/>
      <c r="J89" s="194"/>
      <c r="K89" s="194"/>
      <c r="L89" s="266"/>
      <c r="M89" s="194"/>
      <c r="N89" s="266"/>
      <c r="O89" s="194"/>
    </row>
    <row r="90" spans="1:15" ht="12.75" hidden="1">
      <c r="A90" s="195" t="e">
        <f>SUM(C12*#REF!%)</f>
        <v>#REF!</v>
      </c>
      <c r="B90" s="195" t="s">
        <v>108</v>
      </c>
      <c r="C90" s="194"/>
      <c r="D90" s="194"/>
      <c r="E90" s="261"/>
      <c r="F90" s="261"/>
      <c r="G90" s="194"/>
      <c r="H90" s="194" t="s">
        <v>92</v>
      </c>
      <c r="I90" s="194"/>
      <c r="J90" s="194"/>
      <c r="K90" s="194"/>
      <c r="L90" s="266"/>
      <c r="M90" s="194"/>
      <c r="N90" s="266"/>
      <c r="O90" s="194"/>
    </row>
    <row r="91" spans="2:15" ht="12.75" hidden="1">
      <c r="B91" s="195"/>
      <c r="C91" s="194"/>
      <c r="D91" s="194"/>
      <c r="E91" s="261"/>
      <c r="F91" s="261"/>
      <c r="G91" s="194"/>
      <c r="H91" s="194"/>
      <c r="I91" s="194"/>
      <c r="J91" s="194"/>
      <c r="K91" s="194"/>
      <c r="L91" s="266"/>
      <c r="M91" s="194"/>
      <c r="N91" s="266"/>
      <c r="O91" s="194"/>
    </row>
    <row r="92" spans="2:15" ht="12.75" hidden="1">
      <c r="B92" s="195"/>
      <c r="C92" s="194"/>
      <c r="D92" s="194"/>
      <c r="E92" s="194"/>
      <c r="F92" s="194"/>
      <c r="G92" s="194"/>
      <c r="H92" s="266"/>
      <c r="I92" s="261"/>
      <c r="J92" s="261"/>
      <c r="K92" s="259"/>
      <c r="L92" s="266"/>
      <c r="M92" s="194"/>
      <c r="N92" s="266"/>
      <c r="O92" s="194"/>
    </row>
    <row r="93" spans="2:15" ht="12.75" hidden="1">
      <c r="B93" s="195"/>
      <c r="C93" s="194"/>
      <c r="D93" s="194"/>
      <c r="E93" s="194"/>
      <c r="F93" s="194"/>
      <c r="G93" s="194"/>
      <c r="H93" s="266"/>
      <c r="I93" s="261"/>
      <c r="J93" s="261"/>
      <c r="K93" s="259"/>
      <c r="L93" s="266"/>
      <c r="M93" s="194"/>
      <c r="N93" s="266"/>
      <c r="O93" s="194"/>
    </row>
    <row r="94" spans="2:15" ht="12.75" hidden="1">
      <c r="B94" s="195"/>
      <c r="C94" s="266"/>
      <c r="D94" s="266"/>
      <c r="E94" s="266"/>
      <c r="F94" s="266"/>
      <c r="G94" s="266"/>
      <c r="H94" s="266"/>
      <c r="I94" s="195"/>
      <c r="J94" s="195"/>
      <c r="K94" s="266"/>
      <c r="L94" s="266"/>
      <c r="M94" s="194"/>
      <c r="N94" s="266"/>
      <c r="O94" s="194"/>
    </row>
    <row r="95" spans="2:15" ht="12.75" hidden="1">
      <c r="B95" s="195"/>
      <c r="C95" s="266"/>
      <c r="D95" s="266"/>
      <c r="E95" s="266"/>
      <c r="F95" s="266"/>
      <c r="G95" s="266"/>
      <c r="H95" s="266"/>
      <c r="I95" s="195"/>
      <c r="J95" s="195"/>
      <c r="K95" s="266"/>
      <c r="L95" s="266"/>
      <c r="M95" s="194"/>
      <c r="N95" s="266"/>
      <c r="O95" s="194"/>
    </row>
    <row r="96" spans="2:15" ht="12.75" hidden="1">
      <c r="B96" s="195"/>
      <c r="C96" s="266"/>
      <c r="D96" s="266"/>
      <c r="E96" s="266"/>
      <c r="F96" s="266"/>
      <c r="G96" s="266"/>
      <c r="H96" s="266"/>
      <c r="I96" s="195"/>
      <c r="J96" s="195"/>
      <c r="K96" s="266"/>
      <c r="L96" s="266"/>
      <c r="M96" s="194"/>
      <c r="N96" s="266"/>
      <c r="O96" s="194"/>
    </row>
    <row r="97" spans="2:15" ht="12.75" hidden="1">
      <c r="B97" s="195"/>
      <c r="C97" s="266"/>
      <c r="D97" s="266"/>
      <c r="E97" s="266"/>
      <c r="F97" s="266"/>
      <c r="G97" s="266"/>
      <c r="H97" s="266"/>
      <c r="I97" s="195"/>
      <c r="J97" s="195"/>
      <c r="K97" s="266"/>
      <c r="L97" s="266"/>
      <c r="M97" s="194"/>
      <c r="N97" s="266"/>
      <c r="O97" s="194"/>
    </row>
    <row r="98" spans="2:15" ht="12.75" hidden="1">
      <c r="B98" s="195"/>
      <c r="C98" s="266"/>
      <c r="D98" s="266"/>
      <c r="E98" s="266"/>
      <c r="F98" s="266"/>
      <c r="G98" s="266"/>
      <c r="H98" s="266"/>
      <c r="I98" s="195"/>
      <c r="J98" s="195"/>
      <c r="K98" s="266"/>
      <c r="L98" s="266"/>
      <c r="M98" s="194"/>
      <c r="N98" s="266"/>
      <c r="O98" s="194"/>
    </row>
    <row r="99" spans="2:15" ht="12.75" hidden="1">
      <c r="B99" s="195"/>
      <c r="C99" s="266"/>
      <c r="D99" s="266"/>
      <c r="E99" s="266"/>
      <c r="F99" s="266"/>
      <c r="G99" s="266"/>
      <c r="H99" s="266"/>
      <c r="I99" s="195"/>
      <c r="J99" s="195"/>
      <c r="K99" s="266"/>
      <c r="L99" s="266"/>
      <c r="M99" s="194"/>
      <c r="N99" s="266"/>
      <c r="O99" s="194"/>
    </row>
    <row r="100" spans="2:15" ht="12.75" hidden="1">
      <c r="B100" s="195"/>
      <c r="C100" s="266"/>
      <c r="D100" s="266"/>
      <c r="E100" s="266"/>
      <c r="F100" s="266"/>
      <c r="G100" s="266"/>
      <c r="H100" s="266"/>
      <c r="I100" s="195"/>
      <c r="J100" s="195"/>
      <c r="K100" s="266"/>
      <c r="L100" s="266"/>
      <c r="M100" s="194"/>
      <c r="N100" s="266"/>
      <c r="O100" s="194"/>
    </row>
    <row r="101" spans="2:15" ht="12.75" hidden="1">
      <c r="B101" s="195"/>
      <c r="C101" s="266"/>
      <c r="D101" s="266"/>
      <c r="E101" s="266"/>
      <c r="F101" s="266"/>
      <c r="G101" s="266"/>
      <c r="H101" s="266"/>
      <c r="I101" s="195"/>
      <c r="J101" s="195"/>
      <c r="K101" s="266"/>
      <c r="L101" s="266"/>
      <c r="M101" s="194"/>
      <c r="N101" s="266"/>
      <c r="O101" s="194"/>
    </row>
    <row r="102" spans="2:15" ht="12.75" hidden="1">
      <c r="B102" s="195"/>
      <c r="C102" s="266"/>
      <c r="D102" s="266"/>
      <c r="E102" s="266"/>
      <c r="F102" s="266"/>
      <c r="G102" s="266"/>
      <c r="H102" s="266"/>
      <c r="I102" s="195"/>
      <c r="J102" s="195"/>
      <c r="K102" s="266"/>
      <c r="L102" s="266"/>
      <c r="M102" s="194"/>
      <c r="N102" s="266"/>
      <c r="O102" s="194"/>
    </row>
    <row r="103" spans="2:15" ht="12.75" hidden="1">
      <c r="B103" s="195"/>
      <c r="C103" s="266"/>
      <c r="D103" s="266"/>
      <c r="E103" s="266"/>
      <c r="F103" s="266"/>
      <c r="G103" s="266"/>
      <c r="H103" s="266"/>
      <c r="I103" s="195"/>
      <c r="J103" s="195"/>
      <c r="K103" s="266"/>
      <c r="L103" s="266"/>
      <c r="M103" s="194"/>
      <c r="N103" s="266"/>
      <c r="O103" s="194"/>
    </row>
    <row r="104" spans="2:15" ht="12.75" hidden="1">
      <c r="B104" s="195"/>
      <c r="C104" s="266"/>
      <c r="D104" s="266"/>
      <c r="E104" s="266"/>
      <c r="F104" s="266"/>
      <c r="G104" s="266"/>
      <c r="H104" s="266"/>
      <c r="I104" s="195"/>
      <c r="J104" s="195"/>
      <c r="K104" s="266"/>
      <c r="L104" s="266"/>
      <c r="M104" s="194"/>
      <c r="N104" s="266"/>
      <c r="O104" s="194"/>
    </row>
    <row r="105" spans="2:15" ht="12.75">
      <c r="B105" s="195"/>
      <c r="C105" s="266"/>
      <c r="D105" s="266"/>
      <c r="E105" s="266"/>
      <c r="F105" s="266"/>
      <c r="G105" s="266"/>
      <c r="H105" s="266"/>
      <c r="I105" s="195"/>
      <c r="J105" s="195"/>
      <c r="K105" s="266"/>
      <c r="L105" s="266"/>
      <c r="M105" s="194"/>
      <c r="N105" s="266"/>
      <c r="O105" s="194"/>
    </row>
    <row r="106" spans="2:15" ht="12.75">
      <c r="B106" s="195"/>
      <c r="C106" s="266"/>
      <c r="D106" s="266"/>
      <c r="E106" s="266"/>
      <c r="F106" s="266"/>
      <c r="G106" s="266"/>
      <c r="H106" s="266"/>
      <c r="I106" s="195"/>
      <c r="J106" s="195"/>
      <c r="K106" s="266"/>
      <c r="L106" s="266"/>
      <c r="M106" s="194"/>
      <c r="N106" s="266"/>
      <c r="O106" s="194"/>
    </row>
    <row r="107" spans="2:15" ht="12.75">
      <c r="B107" s="195"/>
      <c r="C107" s="266"/>
      <c r="D107" s="266"/>
      <c r="E107" s="266"/>
      <c r="F107" s="266"/>
      <c r="G107" s="266"/>
      <c r="H107" s="266"/>
      <c r="I107" s="195"/>
      <c r="J107" s="195"/>
      <c r="K107" s="266"/>
      <c r="L107" s="266"/>
      <c r="M107" s="194"/>
      <c r="N107" s="266"/>
      <c r="O107" s="194"/>
    </row>
    <row r="108" spans="2:15" ht="12.75">
      <c r="B108" s="195"/>
      <c r="C108" s="266"/>
      <c r="D108" s="266"/>
      <c r="E108" s="266"/>
      <c r="F108" s="266"/>
      <c r="G108" s="266"/>
      <c r="H108" s="266"/>
      <c r="I108" s="195"/>
      <c r="J108" s="195"/>
      <c r="K108" s="266"/>
      <c r="L108" s="266"/>
      <c r="M108" s="194"/>
      <c r="N108" s="266"/>
      <c r="O108" s="194"/>
    </row>
    <row r="109" spans="2:15" ht="12.75">
      <c r="B109" s="195"/>
      <c r="C109" s="266"/>
      <c r="D109" s="266"/>
      <c r="E109" s="266"/>
      <c r="F109" s="266"/>
      <c r="G109" s="266"/>
      <c r="H109" s="266"/>
      <c r="I109" s="195"/>
      <c r="J109" s="195"/>
      <c r="K109" s="266"/>
      <c r="L109" s="266"/>
      <c r="M109" s="194"/>
      <c r="N109" s="266"/>
      <c r="O109" s="194"/>
    </row>
    <row r="110" spans="2:15" ht="12.75">
      <c r="B110" s="195"/>
      <c r="C110" s="266"/>
      <c r="D110" s="266"/>
      <c r="E110" s="266"/>
      <c r="F110" s="266"/>
      <c r="G110" s="266"/>
      <c r="H110" s="266"/>
      <c r="I110" s="195"/>
      <c r="J110" s="195"/>
      <c r="K110" s="266"/>
      <c r="L110" s="266"/>
      <c r="M110" s="194"/>
      <c r="N110" s="266"/>
      <c r="O110" s="194"/>
    </row>
    <row r="111" spans="2:15" ht="12.75">
      <c r="B111" s="195"/>
      <c r="C111" s="266"/>
      <c r="D111" s="266"/>
      <c r="E111" s="266"/>
      <c r="F111" s="266"/>
      <c r="G111" s="266"/>
      <c r="H111" s="266"/>
      <c r="I111" s="195"/>
      <c r="J111" s="195"/>
      <c r="K111" s="266"/>
      <c r="L111" s="266"/>
      <c r="M111" s="194"/>
      <c r="N111" s="266"/>
      <c r="O111" s="194"/>
    </row>
    <row r="112" spans="2:15" ht="12.75">
      <c r="B112" s="195"/>
      <c r="C112" s="266"/>
      <c r="D112" s="266"/>
      <c r="E112" s="266"/>
      <c r="F112" s="266"/>
      <c r="G112" s="266"/>
      <c r="H112" s="266"/>
      <c r="I112" s="195"/>
      <c r="J112" s="195"/>
      <c r="K112" s="266"/>
      <c r="L112" s="266"/>
      <c r="M112" s="194"/>
      <c r="N112" s="266"/>
      <c r="O112" s="194"/>
    </row>
    <row r="113" spans="2:24" ht="12.75">
      <c r="B113" s="195"/>
      <c r="C113" s="266"/>
      <c r="D113" s="266"/>
      <c r="E113" s="266"/>
      <c r="F113" s="266"/>
      <c r="G113" s="266"/>
      <c r="H113" s="266"/>
      <c r="I113" s="195"/>
      <c r="J113" s="195"/>
      <c r="K113" s="266"/>
      <c r="L113" s="266"/>
      <c r="M113" s="194"/>
      <c r="N113" s="266"/>
      <c r="O113" s="194"/>
      <c r="P113" s="266"/>
      <c r="Q113" s="266"/>
      <c r="R113" s="266"/>
      <c r="S113" s="266"/>
      <c r="T113" s="266"/>
      <c r="U113" s="266"/>
      <c r="V113" s="266"/>
      <c r="W113" s="266"/>
      <c r="X113" s="266"/>
    </row>
    <row r="114" spans="2:24" ht="12.75">
      <c r="B114" s="195"/>
      <c r="C114" s="266"/>
      <c r="D114" s="266"/>
      <c r="E114" s="266"/>
      <c r="F114" s="266"/>
      <c r="G114" s="266"/>
      <c r="H114" s="266"/>
      <c r="I114" s="195"/>
      <c r="J114" s="195"/>
      <c r="K114" s="266"/>
      <c r="L114" s="266"/>
      <c r="M114" s="194"/>
      <c r="N114" s="266"/>
      <c r="O114" s="194"/>
      <c r="P114" s="266"/>
      <c r="Q114" s="266"/>
      <c r="R114" s="266"/>
      <c r="S114" s="266"/>
      <c r="T114" s="266"/>
      <c r="U114" s="266"/>
      <c r="V114" s="266"/>
      <c r="W114" s="266"/>
      <c r="X114" s="266"/>
    </row>
    <row r="115" spans="2:24" ht="12.75">
      <c r="B115" s="195"/>
      <c r="C115" s="266"/>
      <c r="D115" s="266"/>
      <c r="E115" s="266"/>
      <c r="F115" s="266"/>
      <c r="G115" s="266"/>
      <c r="H115" s="266"/>
      <c r="I115" s="195"/>
      <c r="J115" s="195"/>
      <c r="K115" s="266"/>
      <c r="L115" s="266"/>
      <c r="M115" s="194"/>
      <c r="N115" s="266"/>
      <c r="O115" s="194"/>
      <c r="P115" s="266"/>
      <c r="Q115" s="266"/>
      <c r="R115" s="266"/>
      <c r="S115" s="266"/>
      <c r="T115" s="266"/>
      <c r="U115" s="266"/>
      <c r="V115" s="266"/>
      <c r="W115" s="266"/>
      <c r="X115" s="266"/>
    </row>
    <row r="116" spans="2:24" ht="12.75">
      <c r="B116" s="195"/>
      <c r="C116" s="266"/>
      <c r="D116" s="266"/>
      <c r="E116" s="266"/>
      <c r="F116" s="266"/>
      <c r="G116" s="266"/>
      <c r="H116" s="266"/>
      <c r="I116" s="195"/>
      <c r="J116" s="195"/>
      <c r="K116" s="266"/>
      <c r="L116" s="266"/>
      <c r="M116" s="194"/>
      <c r="N116" s="266"/>
      <c r="O116" s="194"/>
      <c r="P116" s="266"/>
      <c r="Q116" s="266"/>
      <c r="R116" s="266"/>
      <c r="S116" s="266"/>
      <c r="T116" s="266"/>
      <c r="U116" s="266"/>
      <c r="V116" s="266"/>
      <c r="W116" s="266"/>
      <c r="X116" s="266"/>
    </row>
    <row r="117" spans="2:24" ht="12.75">
      <c r="B117" s="195"/>
      <c r="C117" s="266"/>
      <c r="D117" s="266"/>
      <c r="E117" s="266"/>
      <c r="F117" s="266"/>
      <c r="G117" s="266"/>
      <c r="H117" s="266"/>
      <c r="I117" s="195"/>
      <c r="J117" s="195"/>
      <c r="K117" s="266"/>
      <c r="L117" s="266"/>
      <c r="M117" s="194"/>
      <c r="N117" s="266"/>
      <c r="O117" s="194"/>
      <c r="P117" s="266"/>
      <c r="Q117" s="266"/>
      <c r="R117" s="266"/>
      <c r="S117" s="266"/>
      <c r="T117" s="266"/>
      <c r="U117" s="266"/>
      <c r="V117" s="266"/>
      <c r="W117" s="266"/>
      <c r="X117" s="266"/>
    </row>
    <row r="118" spans="2:24" ht="12.75">
      <c r="B118" s="195"/>
      <c r="C118" s="266"/>
      <c r="D118" s="266"/>
      <c r="E118" s="266"/>
      <c r="F118" s="266"/>
      <c r="G118" s="266"/>
      <c r="H118" s="266"/>
      <c r="I118" s="195"/>
      <c r="J118" s="195"/>
      <c r="K118" s="266"/>
      <c r="L118" s="266"/>
      <c r="M118" s="194"/>
      <c r="N118" s="266"/>
      <c r="O118" s="194"/>
      <c r="P118" s="266"/>
      <c r="Q118" s="266"/>
      <c r="R118" s="266"/>
      <c r="S118" s="266"/>
      <c r="T118" s="266"/>
      <c r="U118" s="266"/>
      <c r="V118" s="266"/>
      <c r="W118" s="266"/>
      <c r="X118" s="266"/>
    </row>
    <row r="119" spans="2:24" ht="12.75">
      <c r="B119" s="195"/>
      <c r="C119" s="266"/>
      <c r="D119" s="266"/>
      <c r="E119" s="266"/>
      <c r="F119" s="266"/>
      <c r="G119" s="266"/>
      <c r="H119" s="266"/>
      <c r="I119" s="195"/>
      <c r="J119" s="195"/>
      <c r="K119" s="266"/>
      <c r="L119" s="266"/>
      <c r="M119" s="194"/>
      <c r="N119" s="266"/>
      <c r="O119" s="194"/>
      <c r="P119" s="266"/>
      <c r="Q119" s="266"/>
      <c r="R119" s="266"/>
      <c r="S119" s="266"/>
      <c r="T119" s="266"/>
      <c r="U119" s="266"/>
      <c r="V119" s="266"/>
      <c r="W119" s="266"/>
      <c r="X119" s="266"/>
    </row>
    <row r="120" spans="2:24" ht="12.75">
      <c r="B120" s="195"/>
      <c r="C120" s="266"/>
      <c r="D120" s="266"/>
      <c r="E120" s="266"/>
      <c r="F120" s="266"/>
      <c r="G120" s="266"/>
      <c r="H120" s="266"/>
      <c r="I120" s="195"/>
      <c r="J120" s="195"/>
      <c r="K120" s="266"/>
      <c r="L120" s="266"/>
      <c r="M120" s="194"/>
      <c r="N120" s="266"/>
      <c r="O120" s="194"/>
      <c r="P120" s="266"/>
      <c r="Q120" s="266"/>
      <c r="R120" s="266"/>
      <c r="S120" s="266"/>
      <c r="T120" s="266"/>
      <c r="U120" s="266"/>
      <c r="V120" s="266"/>
      <c r="W120" s="266"/>
      <c r="X120" s="266"/>
    </row>
    <row r="121" spans="2:24" ht="12.75">
      <c r="B121" s="195"/>
      <c r="C121" s="266"/>
      <c r="D121" s="266"/>
      <c r="E121" s="266"/>
      <c r="F121" s="266"/>
      <c r="G121" s="266"/>
      <c r="H121" s="266"/>
      <c r="I121" s="195"/>
      <c r="J121" s="195"/>
      <c r="K121" s="266"/>
      <c r="L121" s="266"/>
      <c r="M121" s="194"/>
      <c r="N121" s="266"/>
      <c r="O121" s="194"/>
      <c r="P121" s="266"/>
      <c r="Q121" s="266"/>
      <c r="R121" s="266"/>
      <c r="S121" s="266"/>
      <c r="T121" s="266"/>
      <c r="U121" s="266"/>
      <c r="V121" s="266"/>
      <c r="W121" s="266"/>
      <c r="X121" s="266"/>
    </row>
    <row r="122" spans="2:24" ht="12.75">
      <c r="B122" s="195"/>
      <c r="C122" s="266"/>
      <c r="D122" s="266"/>
      <c r="E122" s="266"/>
      <c r="F122" s="266"/>
      <c r="G122" s="266"/>
      <c r="H122" s="266"/>
      <c r="I122" s="195"/>
      <c r="J122" s="195"/>
      <c r="K122" s="266"/>
      <c r="L122" s="266"/>
      <c r="M122" s="194"/>
      <c r="N122" s="266"/>
      <c r="O122" s="194"/>
      <c r="P122" s="266"/>
      <c r="Q122" s="266"/>
      <c r="R122" s="266"/>
      <c r="S122" s="266"/>
      <c r="T122" s="266"/>
      <c r="U122" s="266"/>
      <c r="V122" s="266"/>
      <c r="W122" s="266"/>
      <c r="X122" s="266"/>
    </row>
    <row r="123" spans="2:24" ht="12.75">
      <c r="B123" s="195"/>
      <c r="C123" s="266"/>
      <c r="D123" s="266"/>
      <c r="E123" s="266"/>
      <c r="F123" s="266"/>
      <c r="G123" s="266"/>
      <c r="H123" s="266"/>
      <c r="I123" s="195"/>
      <c r="J123" s="195"/>
      <c r="K123" s="266"/>
      <c r="L123" s="266"/>
      <c r="M123" s="194"/>
      <c r="N123" s="266"/>
      <c r="O123" s="194"/>
      <c r="P123" s="266"/>
      <c r="Q123" s="266"/>
      <c r="R123" s="266"/>
      <c r="S123" s="266"/>
      <c r="T123" s="266"/>
      <c r="U123" s="266"/>
      <c r="V123" s="266"/>
      <c r="W123" s="266"/>
      <c r="X123" s="266"/>
    </row>
    <row r="124" spans="2:24" ht="12.75">
      <c r="B124" s="195"/>
      <c r="C124" s="266"/>
      <c r="D124" s="266"/>
      <c r="E124" s="266"/>
      <c r="F124" s="266"/>
      <c r="G124" s="266"/>
      <c r="H124" s="266"/>
      <c r="I124" s="195"/>
      <c r="J124" s="195"/>
      <c r="K124" s="266"/>
      <c r="L124" s="266"/>
      <c r="M124" s="194"/>
      <c r="N124" s="266"/>
      <c r="O124" s="194"/>
      <c r="P124" s="266"/>
      <c r="Q124" s="266"/>
      <c r="R124" s="266"/>
      <c r="S124" s="266"/>
      <c r="T124" s="266"/>
      <c r="U124" s="266"/>
      <c r="V124" s="266"/>
      <c r="W124" s="266"/>
      <c r="X124" s="266"/>
    </row>
    <row r="125" spans="2:24" ht="12.75">
      <c r="B125" s="195"/>
      <c r="C125" s="266"/>
      <c r="D125" s="266"/>
      <c r="E125" s="266"/>
      <c r="F125" s="266"/>
      <c r="G125" s="266"/>
      <c r="H125" s="266"/>
      <c r="I125" s="195"/>
      <c r="J125" s="195"/>
      <c r="K125" s="266"/>
      <c r="L125" s="266"/>
      <c r="M125" s="194"/>
      <c r="N125" s="266"/>
      <c r="O125" s="194"/>
      <c r="P125" s="266"/>
      <c r="Q125" s="266"/>
      <c r="R125" s="266"/>
      <c r="S125" s="266"/>
      <c r="T125" s="266"/>
      <c r="U125" s="266"/>
      <c r="V125" s="266"/>
      <c r="W125" s="266"/>
      <c r="X125" s="266"/>
    </row>
    <row r="126" spans="2:24" ht="12.75">
      <c r="B126" s="195"/>
      <c r="C126" s="266"/>
      <c r="D126" s="266"/>
      <c r="E126" s="266"/>
      <c r="F126" s="266"/>
      <c r="G126" s="266"/>
      <c r="H126" s="266"/>
      <c r="I126" s="195"/>
      <c r="J126" s="195"/>
      <c r="K126" s="266"/>
      <c r="L126" s="266"/>
      <c r="M126" s="194"/>
      <c r="N126" s="266"/>
      <c r="O126" s="194"/>
      <c r="P126" s="266"/>
      <c r="Q126" s="266"/>
      <c r="R126" s="266"/>
      <c r="S126" s="266"/>
      <c r="T126" s="266"/>
      <c r="U126" s="266"/>
      <c r="V126" s="266"/>
      <c r="W126" s="266"/>
      <c r="X126" s="266"/>
    </row>
    <row r="127" spans="2:24" ht="12.75">
      <c r="B127" s="195"/>
      <c r="C127" s="266"/>
      <c r="D127" s="266"/>
      <c r="E127" s="266"/>
      <c r="F127" s="266"/>
      <c r="G127" s="266"/>
      <c r="H127" s="266"/>
      <c r="I127" s="195"/>
      <c r="J127" s="195"/>
      <c r="K127" s="266"/>
      <c r="L127" s="266"/>
      <c r="M127" s="194"/>
      <c r="N127" s="266"/>
      <c r="O127" s="194"/>
      <c r="P127" s="266"/>
      <c r="Q127" s="266"/>
      <c r="R127" s="266"/>
      <c r="S127" s="266"/>
      <c r="T127" s="266"/>
      <c r="U127" s="266"/>
      <c r="V127" s="266"/>
      <c r="W127" s="266"/>
      <c r="X127" s="266"/>
    </row>
    <row r="128" spans="2:24" ht="12.75">
      <c r="B128" s="195"/>
      <c r="C128" s="266"/>
      <c r="D128" s="266"/>
      <c r="E128" s="266"/>
      <c r="F128" s="266"/>
      <c r="G128" s="266"/>
      <c r="H128" s="266"/>
      <c r="I128" s="195"/>
      <c r="J128" s="195"/>
      <c r="K128" s="266"/>
      <c r="L128" s="266"/>
      <c r="M128" s="194"/>
      <c r="N128" s="266"/>
      <c r="O128" s="194"/>
      <c r="P128" s="266"/>
      <c r="Q128" s="266"/>
      <c r="R128" s="266"/>
      <c r="S128" s="266"/>
      <c r="T128" s="266"/>
      <c r="U128" s="266"/>
      <c r="V128" s="266"/>
      <c r="W128" s="266"/>
      <c r="X128" s="266"/>
    </row>
    <row r="129" spans="2:24" ht="12.75">
      <c r="B129" s="195"/>
      <c r="C129" s="266"/>
      <c r="D129" s="266"/>
      <c r="E129" s="266"/>
      <c r="F129" s="266"/>
      <c r="G129" s="266"/>
      <c r="H129" s="266"/>
      <c r="I129" s="195"/>
      <c r="J129" s="195"/>
      <c r="K129" s="266"/>
      <c r="L129" s="266"/>
      <c r="M129" s="194"/>
      <c r="N129" s="266"/>
      <c r="O129" s="194"/>
      <c r="P129" s="266"/>
      <c r="Q129" s="266"/>
      <c r="R129" s="266"/>
      <c r="S129" s="266"/>
      <c r="T129" s="266"/>
      <c r="U129" s="266"/>
      <c r="V129" s="266"/>
      <c r="W129" s="266"/>
      <c r="X129" s="266"/>
    </row>
    <row r="130" spans="2:24" ht="12.75">
      <c r="B130" s="195"/>
      <c r="C130" s="266"/>
      <c r="D130" s="266"/>
      <c r="E130" s="266"/>
      <c r="F130" s="266"/>
      <c r="G130" s="266"/>
      <c r="H130" s="266"/>
      <c r="I130" s="195"/>
      <c r="J130" s="195"/>
      <c r="K130" s="266"/>
      <c r="L130" s="266"/>
      <c r="M130" s="194"/>
      <c r="N130" s="266"/>
      <c r="O130" s="194"/>
      <c r="P130" s="266"/>
      <c r="Q130" s="266"/>
      <c r="R130" s="266"/>
      <c r="S130" s="266"/>
      <c r="T130" s="266"/>
      <c r="U130" s="266"/>
      <c r="V130" s="266"/>
      <c r="W130" s="266"/>
      <c r="X130" s="266"/>
    </row>
  </sheetData>
  <sheetProtection password="CE9E" sheet="1" selectLockedCells="1"/>
  <protectedRanges>
    <protectedRange sqref="C12:C14 G12:G14 D26:D34 E49:E52 E57:E60" name="Energy"/>
  </protectedRanges>
  <mergeCells count="11">
    <mergeCell ref="B57:B60"/>
    <mergeCell ref="C56:D56"/>
    <mergeCell ref="C57:D57"/>
    <mergeCell ref="C58:D58"/>
    <mergeCell ref="C59:D59"/>
    <mergeCell ref="C60:D60"/>
    <mergeCell ref="B49:B52"/>
    <mergeCell ref="B1:H1"/>
    <mergeCell ref="I31:J31"/>
    <mergeCell ref="I16:J16"/>
    <mergeCell ref="F11:G11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54" r:id="rId2"/>
  <headerFooter alignWithMargins="0">
    <oddHeader>&amp;LHA Carbon Calculation for MACs&amp;R(1) Energy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8"/>
    <pageSetUpPr fitToPage="1"/>
  </sheetPr>
  <dimension ref="B1:Y105"/>
  <sheetViews>
    <sheetView zoomScalePageLayoutView="0" workbookViewId="0" topLeftCell="A1">
      <selection activeCell="H58" sqref="H58"/>
    </sheetView>
  </sheetViews>
  <sheetFormatPr defaultColWidth="0" defaultRowHeight="12.75" zeroHeight="1"/>
  <cols>
    <col min="1" max="1" width="3.7109375" style="10" customWidth="1"/>
    <col min="2" max="2" width="19.8515625" style="12" customWidth="1"/>
    <col min="3" max="3" width="28.140625" style="10" customWidth="1"/>
    <col min="4" max="4" width="21.140625" style="10" customWidth="1"/>
    <col min="5" max="5" width="13.7109375" style="10" customWidth="1"/>
    <col min="6" max="6" width="9.00390625" style="10" customWidth="1"/>
    <col min="7" max="7" width="8.7109375" style="10" customWidth="1"/>
    <col min="8" max="8" width="9.8515625" style="10" customWidth="1"/>
    <col min="9" max="9" width="9.28125" style="14" customWidth="1"/>
    <col min="10" max="10" width="9.421875" style="10" customWidth="1"/>
    <col min="11" max="11" width="9.140625" style="10" customWidth="1"/>
    <col min="12" max="12" width="9.8515625" style="10" customWidth="1"/>
    <col min="13" max="13" width="8.7109375" style="10" customWidth="1"/>
    <col min="14" max="14" width="8.7109375" style="11" customWidth="1"/>
    <col min="15" max="15" width="11.140625" style="10" customWidth="1"/>
    <col min="16" max="16" width="8.57421875" style="10" customWidth="1"/>
    <col min="17" max="18" width="9.140625" style="10" customWidth="1"/>
    <col min="19" max="19" width="0" style="10" hidden="1" customWidth="1"/>
    <col min="20" max="20" width="10.57421875" style="10" hidden="1" customWidth="1"/>
    <col min="21" max="21" width="11.57421875" style="10" hidden="1" customWidth="1"/>
    <col min="22" max="22" width="10.57421875" style="10" hidden="1" customWidth="1"/>
    <col min="23" max="16384" width="0" style="10" hidden="1" customWidth="1"/>
  </cols>
  <sheetData>
    <row r="1" spans="2:15" ht="79.5" customHeight="1">
      <c r="B1" s="404" t="s">
        <v>245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11"/>
    </row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spans="2:22" ht="17.25" customHeight="1">
      <c r="B13" s="25"/>
      <c r="C13" s="13"/>
      <c r="D13" s="11"/>
      <c r="E13" s="11"/>
      <c r="F13" s="17"/>
      <c r="G13" s="17"/>
      <c r="N13" s="10"/>
      <c r="P13" s="14"/>
      <c r="V13" s="11"/>
    </row>
    <row r="14" spans="2:22" ht="17.25" customHeight="1">
      <c r="B14" s="15"/>
      <c r="C14" s="13"/>
      <c r="F14" s="16"/>
      <c r="G14" s="16"/>
      <c r="J14" s="19"/>
      <c r="K14" s="27"/>
      <c r="L14" s="19"/>
      <c r="M14" s="26"/>
      <c r="N14" s="10"/>
      <c r="P14" s="14"/>
      <c r="V14" s="11"/>
    </row>
    <row r="15" spans="4:24" s="22" customFormat="1" ht="16.5" customHeight="1">
      <c r="D15" s="97" t="s">
        <v>80</v>
      </c>
      <c r="E15" s="97" t="s">
        <v>79</v>
      </c>
      <c r="F15" s="97" t="s">
        <v>214</v>
      </c>
      <c r="G15" s="6"/>
      <c r="H15" s="408" t="s">
        <v>86</v>
      </c>
      <c r="I15" s="409"/>
      <c r="J15" s="410"/>
      <c r="K15" s="113" t="s">
        <v>338</v>
      </c>
      <c r="Q15" s="23"/>
      <c r="X15" s="24"/>
    </row>
    <row r="16" spans="2:24" s="22" customFormat="1" ht="90" customHeight="1">
      <c r="B16" s="95" t="s">
        <v>153</v>
      </c>
      <c r="C16" s="108" t="s">
        <v>154</v>
      </c>
      <c r="D16" s="108" t="s">
        <v>135</v>
      </c>
      <c r="E16" s="108" t="s">
        <v>42</v>
      </c>
      <c r="F16" s="108" t="s">
        <v>318</v>
      </c>
      <c r="G16" s="108" t="s">
        <v>165</v>
      </c>
      <c r="H16" s="108" t="s">
        <v>314</v>
      </c>
      <c r="I16" s="108" t="s">
        <v>315</v>
      </c>
      <c r="J16" s="108" t="s">
        <v>316</v>
      </c>
      <c r="K16" s="108" t="s">
        <v>336</v>
      </c>
      <c r="L16" s="108" t="s">
        <v>343</v>
      </c>
      <c r="M16" s="108" t="s">
        <v>359</v>
      </c>
      <c r="N16" s="108" t="s">
        <v>342</v>
      </c>
      <c r="Q16" s="23"/>
      <c r="X16" s="24"/>
    </row>
    <row r="17" spans="2:24" s="22" customFormat="1" ht="18" customHeight="1">
      <c r="B17" s="332" t="s">
        <v>445</v>
      </c>
      <c r="C17" s="112" t="s">
        <v>520</v>
      </c>
      <c r="D17" s="114" t="s">
        <v>134</v>
      </c>
      <c r="E17" s="178"/>
      <c r="F17" s="98" t="s">
        <v>109</v>
      </c>
      <c r="G17" s="102">
        <f>SUM(E17*(IF(D17="m3",'(7) Emission Factors'!C106,IF(D17="Tonnes",1))))</f>
        <v>0</v>
      </c>
      <c r="H17" s="335"/>
      <c r="I17" s="335"/>
      <c r="J17" s="335"/>
      <c r="K17" s="178"/>
      <c r="L17" s="102">
        <f>SUM('(7) Emission Factors'!C25*G17)</f>
        <v>0</v>
      </c>
      <c r="M17" s="102">
        <f>SUM((H17*'(7) Emission Factors'!$C$75)+(I17*'(7) Emission Factors'!$C$76)+(J17*'(7) Emission Factors'!$C$74))/1000</f>
        <v>0</v>
      </c>
      <c r="N17" s="102">
        <f>SUM(G17*K17)*'(7) Emission Factors'!$C$74/1000</f>
        <v>0</v>
      </c>
      <c r="Q17" s="23"/>
      <c r="X17" s="24"/>
    </row>
    <row r="18" spans="2:24" s="22" customFormat="1" ht="16.5" customHeight="1">
      <c r="B18" s="406" t="s">
        <v>174</v>
      </c>
      <c r="C18" s="112" t="s">
        <v>523</v>
      </c>
      <c r="D18" s="114" t="s">
        <v>134</v>
      </c>
      <c r="E18" s="178"/>
      <c r="F18" s="98" t="s">
        <v>109</v>
      </c>
      <c r="G18" s="102">
        <f>SUM(E18*(IF(D18="m3",'(7) Emission Factors'!C115,IF(D18="Tonnes",1))))</f>
        <v>0</v>
      </c>
      <c r="H18" s="335"/>
      <c r="I18" s="335"/>
      <c r="J18" s="335"/>
      <c r="K18" s="178"/>
      <c r="L18" s="102">
        <f>SUM('(7) Emission Factors'!C26*G18)</f>
        <v>0</v>
      </c>
      <c r="M18" s="102">
        <f>SUM((H18*'(7) Emission Factors'!$C$75)+(I18*'(7) Emission Factors'!$C$76)+(J18*'(7) Emission Factors'!$C$74))/1000</f>
        <v>0</v>
      </c>
      <c r="N18" s="110">
        <f>SUM(G18*K18)*'(7) Emission Factors'!$C$74/1000</f>
        <v>0</v>
      </c>
      <c r="Q18" s="23"/>
      <c r="T18" s="148"/>
      <c r="U18" s="148"/>
      <c r="V18" s="148"/>
      <c r="W18" s="148"/>
      <c r="X18" s="24"/>
    </row>
    <row r="19" spans="2:24" s="22" customFormat="1" ht="16.5" customHeight="1">
      <c r="B19" s="406"/>
      <c r="C19" s="112" t="s">
        <v>521</v>
      </c>
      <c r="D19" s="114" t="s">
        <v>134</v>
      </c>
      <c r="E19" s="178"/>
      <c r="F19" s="114">
        <v>0</v>
      </c>
      <c r="G19" s="102">
        <f>SUM(E19*(IF(D19="m3",'(7) Emission Factors'!C117,IF(D19="Tonnes",1))))</f>
        <v>0</v>
      </c>
      <c r="H19" s="335"/>
      <c r="I19" s="335"/>
      <c r="J19" s="335"/>
      <c r="K19" s="178"/>
      <c r="L19" s="102">
        <f>SUM((G19*(1-F19))*'(7) Emission Factors'!C27)+(G19*F19*'(7) Emission Factors'!C28)</f>
        <v>0</v>
      </c>
      <c r="M19" s="102">
        <f>SUM((H19*'(7) Emission Factors'!$C$75)+(I19*'(7) Emission Factors'!$C$76)+(J19*'(7) Emission Factors'!$C$74))/1000</f>
        <v>0</v>
      </c>
      <c r="N19" s="110">
        <f>SUM(G19*K19)*'(7) Emission Factors'!$C$74/1000</f>
        <v>0</v>
      </c>
      <c r="Q19" s="23"/>
      <c r="T19" s="148"/>
      <c r="U19" s="148"/>
      <c r="V19" s="148"/>
      <c r="W19" s="148"/>
      <c r="X19" s="24"/>
    </row>
    <row r="20" spans="2:24" s="22" customFormat="1" ht="16.5" customHeight="1">
      <c r="B20" s="406"/>
      <c r="C20" s="112" t="s">
        <v>522</v>
      </c>
      <c r="D20" s="114" t="s">
        <v>134</v>
      </c>
      <c r="E20" s="178"/>
      <c r="F20" s="114">
        <v>0</v>
      </c>
      <c r="G20" s="102">
        <f>SUM(E20*(IF(D20="m3",'(7) Emission Factors'!C124,IF(D20="Tonnes",1))))</f>
        <v>0</v>
      </c>
      <c r="H20" s="335"/>
      <c r="I20" s="335"/>
      <c r="J20" s="335"/>
      <c r="K20" s="178"/>
      <c r="L20" s="102">
        <f>SUM((G20*(1-F20))*'(7) Emission Factors'!C29)+(G20*F20*'(7) Emission Factors'!C30)</f>
        <v>0</v>
      </c>
      <c r="M20" s="102">
        <f>SUM((H20*'(7) Emission Factors'!$C$75)+(I20*'(7) Emission Factors'!$C$76)+(J20*'(7) Emission Factors'!$C$74))/1000</f>
        <v>0</v>
      </c>
      <c r="N20" s="110">
        <f>SUM(G20*K20)*'(7) Emission Factors'!$C$74/1000</f>
        <v>0</v>
      </c>
      <c r="Q20" s="23"/>
      <c r="T20" s="148"/>
      <c r="U20" s="148"/>
      <c r="V20" s="148"/>
      <c r="W20" s="148"/>
      <c r="X20" s="24"/>
    </row>
    <row r="21" spans="2:24" s="22" customFormat="1" ht="16.5" customHeight="1">
      <c r="B21" s="406"/>
      <c r="C21" s="112" t="s">
        <v>257</v>
      </c>
      <c r="D21" s="114" t="s">
        <v>134</v>
      </c>
      <c r="E21" s="178"/>
      <c r="F21" s="98" t="s">
        <v>109</v>
      </c>
      <c r="G21" s="102">
        <f>SUM(E21*(IF(D21="m3",'(7) Emission Factors'!C126,IF(D21="Tonnes",1))))</f>
        <v>0</v>
      </c>
      <c r="H21" s="335"/>
      <c r="I21" s="335"/>
      <c r="J21" s="335"/>
      <c r="K21" s="178"/>
      <c r="L21" s="102">
        <f>SUM('(7) Emission Factors'!C31*G21)</f>
        <v>0</v>
      </c>
      <c r="M21" s="102">
        <f>SUM((H21*'(7) Emission Factors'!$C$75)+(I21*'(7) Emission Factors'!$C$76)+(J21*'(7) Emission Factors'!$C$74))/1000</f>
        <v>0</v>
      </c>
      <c r="N21" s="110">
        <f>SUM(G21*K21)*'(7) Emission Factors'!$C$74/1000</f>
        <v>0</v>
      </c>
      <c r="Q21" s="23"/>
      <c r="T21" s="148"/>
      <c r="U21" s="148"/>
      <c r="V21" s="148"/>
      <c r="W21" s="148"/>
      <c r="X21" s="24"/>
    </row>
    <row r="22" spans="2:24" s="22" customFormat="1" ht="16.5" customHeight="1">
      <c r="B22" s="406" t="s">
        <v>188</v>
      </c>
      <c r="C22" s="112" t="s">
        <v>310</v>
      </c>
      <c r="D22" s="114" t="s">
        <v>134</v>
      </c>
      <c r="E22" s="178"/>
      <c r="F22" s="98" t="s">
        <v>109</v>
      </c>
      <c r="G22" s="102">
        <f>SUM(E22*(IF(D22="m3",'(7) Emission Factors'!C133,IF(D22="Tonnes",1))))</f>
        <v>0</v>
      </c>
      <c r="H22" s="335"/>
      <c r="I22" s="335"/>
      <c r="J22" s="335"/>
      <c r="K22" s="167"/>
      <c r="L22" s="102">
        <f>SUM('(7) Emission Factors'!C33*G22)</f>
        <v>0</v>
      </c>
      <c r="M22" s="102">
        <f>SUM((H22*'(7) Emission Factors'!$C$75)+(I22*'(7) Emission Factors'!$C$76)+(J22*'(7) Emission Factors'!$C$74))/1000</f>
        <v>0</v>
      </c>
      <c r="N22" s="110">
        <f>SUM(G22*K22)*'(7) Emission Factors'!$C$74/1000</f>
        <v>0</v>
      </c>
      <c r="Q22" s="23"/>
      <c r="T22" s="27"/>
      <c r="U22" s="27"/>
      <c r="V22" s="27"/>
      <c r="W22" s="27"/>
      <c r="X22" s="24"/>
    </row>
    <row r="23" spans="2:24" s="22" customFormat="1" ht="16.5" customHeight="1">
      <c r="B23" s="406"/>
      <c r="C23" s="112" t="s">
        <v>262</v>
      </c>
      <c r="D23" s="114" t="s">
        <v>134</v>
      </c>
      <c r="E23" s="178"/>
      <c r="F23" s="98" t="s">
        <v>109</v>
      </c>
      <c r="G23" s="102">
        <f>SUM(E23*(IF(D23="m3",'(7) Emission Factors'!C134,IF(D23="Tonnes",1))))</f>
        <v>0</v>
      </c>
      <c r="H23" s="335"/>
      <c r="I23" s="335"/>
      <c r="J23" s="335"/>
      <c r="K23" s="167"/>
      <c r="L23" s="102">
        <f>SUM('(7) Emission Factors'!C34*G23)</f>
        <v>0</v>
      </c>
      <c r="M23" s="102">
        <f>SUM((H23*'(7) Emission Factors'!$C$75)+(I23*'(7) Emission Factors'!$C$76)+(J23*'(7) Emission Factors'!$C$74))/1000</f>
        <v>0</v>
      </c>
      <c r="N23" s="110">
        <f>SUM(G23*K23)*'(7) Emission Factors'!$C$74/1000</f>
        <v>0</v>
      </c>
      <c r="Q23" s="23"/>
      <c r="T23" s="27"/>
      <c r="U23" s="27"/>
      <c r="V23" s="27"/>
      <c r="W23" s="27"/>
      <c r="X23" s="24"/>
    </row>
    <row r="24" spans="2:24" s="22" customFormat="1" ht="16.5" customHeight="1">
      <c r="B24" s="218" t="s">
        <v>183</v>
      </c>
      <c r="C24" s="112" t="s">
        <v>524</v>
      </c>
      <c r="D24" s="121" t="s">
        <v>134</v>
      </c>
      <c r="E24" s="121"/>
      <c r="F24" s="98" t="s">
        <v>109</v>
      </c>
      <c r="G24" s="118">
        <f>SUM(E24*(IF(D24="m3",'(7) Emission Factors'!C135,IF(D24="Tonnes",1))))</f>
        <v>0</v>
      </c>
      <c r="H24" s="335"/>
      <c r="I24" s="335"/>
      <c r="J24" s="335"/>
      <c r="K24" s="93"/>
      <c r="L24" s="119">
        <f>SUM('(7) Emission Factors'!C35*G24)</f>
        <v>0</v>
      </c>
      <c r="M24" s="111">
        <f>SUM((H24*'(7) Emission Factors'!$C$75)+(I24*'(7) Emission Factors'!$C$76)+(J24*'(7) Emission Factors'!$C$74))/1000</f>
        <v>0</v>
      </c>
      <c r="N24" s="155">
        <f>SUM(G24*K24)*'(7) Emission Factors'!$C$74/1000</f>
        <v>0</v>
      </c>
      <c r="Q24" s="23"/>
      <c r="T24" s="27"/>
      <c r="U24" s="27"/>
      <c r="V24" s="27"/>
      <c r="W24" s="27"/>
      <c r="X24" s="24"/>
    </row>
    <row r="25" spans="2:24" s="22" customFormat="1" ht="16.5" customHeight="1">
      <c r="B25" s="387" t="s">
        <v>97</v>
      </c>
      <c r="C25" s="120" t="s">
        <v>155</v>
      </c>
      <c r="D25" s="121" t="s">
        <v>134</v>
      </c>
      <c r="E25" s="181"/>
      <c r="F25" s="98" t="s">
        <v>109</v>
      </c>
      <c r="G25" s="118">
        <f>SUM(E25*(IF(D25="m3",'(7) Emission Factors'!C138,IF(D25="Tonnes",1))))</f>
        <v>0</v>
      </c>
      <c r="H25" s="335"/>
      <c r="I25" s="335"/>
      <c r="J25" s="335"/>
      <c r="K25" s="167"/>
      <c r="L25" s="118">
        <f>SUM('(7) Emission Factors'!C36*G25)</f>
        <v>0</v>
      </c>
      <c r="M25" s="102">
        <f>SUM((H25*'(7) Emission Factors'!$C$75)+(I25*'(7) Emission Factors'!$C$76)+(J25*'(7) Emission Factors'!$C$74))/1000</f>
        <v>0</v>
      </c>
      <c r="N25" s="110">
        <f>SUM(G25*K25)*'(7) Emission Factors'!$C$74/1000</f>
        <v>0</v>
      </c>
      <c r="Q25" s="23"/>
      <c r="T25" s="27"/>
      <c r="U25" s="27"/>
      <c r="V25" s="27"/>
      <c r="W25" s="27"/>
      <c r="X25" s="24"/>
    </row>
    <row r="26" spans="2:24" s="22" customFormat="1" ht="16.5" customHeight="1">
      <c r="B26" s="387"/>
      <c r="C26" s="120" t="s">
        <v>156</v>
      </c>
      <c r="D26" s="121" t="s">
        <v>134</v>
      </c>
      <c r="E26" s="181"/>
      <c r="F26" s="98" t="s">
        <v>109</v>
      </c>
      <c r="G26" s="118">
        <f>SUM(E26*(IF(D26="m3",'(7) Emission Factors'!C139,IF(D26="Tonnes",1))))</f>
        <v>0</v>
      </c>
      <c r="H26" s="336"/>
      <c r="I26" s="335"/>
      <c r="J26" s="335"/>
      <c r="K26" s="167"/>
      <c r="L26" s="118">
        <f>SUM('(7) Emission Factors'!C37*G26)</f>
        <v>0</v>
      </c>
      <c r="M26" s="102">
        <f>SUM((H26*'(7) Emission Factors'!$C$75)+(I26*'(7) Emission Factors'!$C$76)+(J26*'(7) Emission Factors'!$C$74))/1000</f>
        <v>0</v>
      </c>
      <c r="N26" s="110">
        <f>SUM(G26*K26)*'(7) Emission Factors'!$C$74/1000</f>
        <v>0</v>
      </c>
      <c r="Q26" s="23"/>
      <c r="T26" s="27"/>
      <c r="U26" s="27"/>
      <c r="V26" s="27"/>
      <c r="W26" s="27"/>
      <c r="X26" s="24"/>
    </row>
    <row r="27" spans="2:24" s="22" customFormat="1" ht="16.5" customHeight="1">
      <c r="B27" s="387"/>
      <c r="C27" s="120" t="s">
        <v>157</v>
      </c>
      <c r="D27" s="121" t="s">
        <v>134</v>
      </c>
      <c r="E27" s="181"/>
      <c r="F27" s="98" t="s">
        <v>109</v>
      </c>
      <c r="G27" s="118">
        <f>SUM(E27*(IF(D27="m3",'(7) Emission Factors'!C140,IF(D27="Tonnes",1))))</f>
        <v>0</v>
      </c>
      <c r="H27" s="336"/>
      <c r="I27" s="335"/>
      <c r="J27" s="335"/>
      <c r="K27" s="167"/>
      <c r="L27" s="118">
        <f>SUM('(7) Emission Factors'!C38*G27)</f>
        <v>0</v>
      </c>
      <c r="M27" s="102">
        <f>SUM((H27*'(7) Emission Factors'!$C$75)+(I27*'(7) Emission Factors'!$C$76)+(J27*'(7) Emission Factors'!$C$74))/1000</f>
        <v>0</v>
      </c>
      <c r="N27" s="110">
        <f>SUM(G27*K27)*'(7) Emission Factors'!$C$74/1000</f>
        <v>0</v>
      </c>
      <c r="Q27" s="23"/>
      <c r="T27" s="27"/>
      <c r="U27" s="27"/>
      <c r="V27" s="27"/>
      <c r="W27" s="27"/>
      <c r="X27" s="24"/>
    </row>
    <row r="28" spans="2:24" s="22" customFormat="1" ht="16.5" customHeight="1">
      <c r="B28" s="387"/>
      <c r="C28" s="120" t="s">
        <v>340</v>
      </c>
      <c r="D28" s="121" t="s">
        <v>134</v>
      </c>
      <c r="E28" s="181"/>
      <c r="F28" s="98" t="s">
        <v>109</v>
      </c>
      <c r="G28" s="118">
        <f>SUM(E28*(IF(D28="m3",'(7) Emission Factors'!C141,IF(D28="Tonnes",1))))</f>
        <v>0</v>
      </c>
      <c r="H28" s="336"/>
      <c r="I28" s="335"/>
      <c r="J28" s="335"/>
      <c r="K28" s="167"/>
      <c r="L28" s="118">
        <f>SUM(G28*'(7) Emission Factors'!C39)</f>
        <v>0</v>
      </c>
      <c r="M28" s="102">
        <f>SUM((H28*'(7) Emission Factors'!$C$75)+(I28*'(7) Emission Factors'!$C$76)+(J28*'(7) Emission Factors'!$C$74))/1000</f>
        <v>0</v>
      </c>
      <c r="N28" s="110">
        <f>SUM(G28*K28)*'(7) Emission Factors'!$C$74/1000</f>
        <v>0</v>
      </c>
      <c r="O28" s="26"/>
      <c r="Q28" s="23"/>
      <c r="X28" s="24"/>
    </row>
    <row r="29" spans="2:24" s="22" customFormat="1" ht="15.75" customHeight="1">
      <c r="B29" s="387"/>
      <c r="C29" s="120" t="s">
        <v>265</v>
      </c>
      <c r="D29" s="121" t="s">
        <v>134</v>
      </c>
      <c r="E29" s="181"/>
      <c r="F29" s="98" t="s">
        <v>109</v>
      </c>
      <c r="G29" s="118">
        <f>SUM(IF(D29="Tonnes",E29*1,IF(D29="No. of Bricks",E29/1000*'(7) Emission Factors'!C142)))</f>
        <v>0</v>
      </c>
      <c r="H29" s="336"/>
      <c r="I29" s="335"/>
      <c r="J29" s="335"/>
      <c r="K29" s="167"/>
      <c r="L29" s="118">
        <f>SUM('(7) Emission Factors'!C40*G29)</f>
        <v>0</v>
      </c>
      <c r="M29" s="102">
        <f>SUM((H29*'(7) Emission Factors'!$C$75)+(I29*'(7) Emission Factors'!$C$76)+(J29*'(7) Emission Factors'!$C$74))/1000</f>
        <v>0</v>
      </c>
      <c r="N29" s="110">
        <f>SUM(G29*K29)*'(7) Emission Factors'!$C$74/1000</f>
        <v>0</v>
      </c>
      <c r="Q29" s="23"/>
      <c r="X29" s="24"/>
    </row>
    <row r="30" spans="2:24" s="22" customFormat="1" ht="15.75" customHeight="1">
      <c r="B30" s="387"/>
      <c r="C30" s="120" t="s">
        <v>160</v>
      </c>
      <c r="D30" s="121" t="s">
        <v>134</v>
      </c>
      <c r="E30" s="181"/>
      <c r="F30" s="98" t="s">
        <v>109</v>
      </c>
      <c r="G30" s="118">
        <f>SUM(E30*(IF(D30="m3",'(7) Emission Factors'!C147,IF(D30="Tonnes",1))))</f>
        <v>0</v>
      </c>
      <c r="H30" s="336"/>
      <c r="I30" s="335"/>
      <c r="J30" s="335"/>
      <c r="K30" s="167"/>
      <c r="L30" s="118">
        <f>SUM('(7) Emission Factors'!C41*G30)</f>
        <v>0</v>
      </c>
      <c r="M30" s="102">
        <f>SUM((H30*'(7) Emission Factors'!$C$75)+(I30*'(7) Emission Factors'!$C$76)+(J30*'(7) Emission Factors'!$C$74))/1000</f>
        <v>0</v>
      </c>
      <c r="N30" s="110">
        <f>SUM(G30*K30)*'(7) Emission Factors'!$C$74/1000</f>
        <v>0</v>
      </c>
      <c r="Q30" s="23"/>
      <c r="X30" s="24"/>
    </row>
    <row r="31" spans="2:24" s="22" customFormat="1" ht="16.5" customHeight="1">
      <c r="B31" s="387"/>
      <c r="C31" s="120" t="s">
        <v>161</v>
      </c>
      <c r="D31" s="121" t="s">
        <v>134</v>
      </c>
      <c r="E31" s="181"/>
      <c r="F31" s="98" t="s">
        <v>109</v>
      </c>
      <c r="G31" s="118">
        <f>SUM(E31*(IF(D31="m3",'(7) Emission Factors'!C148,IF(D31="Tonnes",1))))</f>
        <v>0</v>
      </c>
      <c r="H31" s="336"/>
      <c r="I31" s="335"/>
      <c r="J31" s="335"/>
      <c r="K31" s="167"/>
      <c r="L31" s="118">
        <f>SUM('(7) Emission Factors'!C42*G31)</f>
        <v>0</v>
      </c>
      <c r="M31" s="102">
        <f>SUM((H31*'(7) Emission Factors'!$C$75)+(I31*'(7) Emission Factors'!$C$76)+(J31*'(7) Emission Factors'!$C$74))/1000</f>
        <v>0</v>
      </c>
      <c r="N31" s="110">
        <f>SUM(G31*K31)*'(7) Emission Factors'!$C$74/1000</f>
        <v>0</v>
      </c>
      <c r="Q31" s="23"/>
      <c r="X31" s="24"/>
    </row>
    <row r="32" spans="2:22" ht="16.5" customHeight="1">
      <c r="B32" s="387"/>
      <c r="C32" s="120" t="s">
        <v>162</v>
      </c>
      <c r="D32" s="121" t="s">
        <v>134</v>
      </c>
      <c r="E32" s="181"/>
      <c r="F32" s="98" t="s">
        <v>109</v>
      </c>
      <c r="G32" s="118">
        <f>SUM(E32*(IF(D32="m3",'(7) Emission Factors'!C149,IF(D32="Tonnes",1))))</f>
        <v>0</v>
      </c>
      <c r="H32" s="336"/>
      <c r="I32" s="335"/>
      <c r="J32" s="335"/>
      <c r="K32" s="167"/>
      <c r="L32" s="118">
        <f>SUM('(7) Emission Factors'!C43*G32)</f>
        <v>0</v>
      </c>
      <c r="M32" s="102">
        <f>SUM((H32*'(7) Emission Factors'!$C$75)+(I32*'(7) Emission Factors'!$C$76)+(J32*'(7) Emission Factors'!$C$74))/1000</f>
        <v>0</v>
      </c>
      <c r="N32" s="110">
        <f>SUM(G32*K32)*'(7) Emission Factors'!$C$74/1000</f>
        <v>0</v>
      </c>
      <c r="O32" s="14"/>
      <c r="P32" s="14"/>
      <c r="V32" s="11"/>
    </row>
    <row r="33" spans="2:22" s="20" customFormat="1" ht="21.75" customHeight="1">
      <c r="B33" s="387"/>
      <c r="C33" s="120" t="s">
        <v>163</v>
      </c>
      <c r="D33" s="121" t="s">
        <v>134</v>
      </c>
      <c r="E33" s="181"/>
      <c r="F33" s="98" t="s">
        <v>109</v>
      </c>
      <c r="G33" s="118">
        <f>SUM(E33*(IF(D33="m3",'(7) Emission Factors'!C150,IF(D33="Tonnes",1))))</f>
        <v>0</v>
      </c>
      <c r="H33" s="336"/>
      <c r="I33" s="335"/>
      <c r="J33" s="335"/>
      <c r="K33" s="167"/>
      <c r="L33" s="118">
        <f>SUM('(7) Emission Factors'!C44*G33)</f>
        <v>0</v>
      </c>
      <c r="M33" s="102">
        <f>SUM((H33*'(7) Emission Factors'!$C$75)+(I33*'(7) Emission Factors'!$C$76)+(J33*'(7) Emission Factors'!$C$74))/1000</f>
        <v>0</v>
      </c>
      <c r="N33" s="110">
        <f>SUM(G33*K33)*'(7) Emission Factors'!$C$74/1000</f>
        <v>0</v>
      </c>
      <c r="V33" s="21"/>
    </row>
    <row r="34" spans="2:24" s="22" customFormat="1" ht="16.5" customHeight="1">
      <c r="B34" s="90" t="s">
        <v>166</v>
      </c>
      <c r="C34" s="98" t="s">
        <v>531</v>
      </c>
      <c r="D34" s="114" t="s">
        <v>134</v>
      </c>
      <c r="E34" s="178"/>
      <c r="F34" s="98" t="s">
        <v>109</v>
      </c>
      <c r="G34" s="102">
        <f>SUM(E34*(IF(D34="m3",'(7) Emission Factors'!C152,IF(D34="Tonnes",1))))</f>
        <v>0</v>
      </c>
      <c r="H34" s="335"/>
      <c r="I34" s="335"/>
      <c r="J34" s="337"/>
      <c r="K34" s="167"/>
      <c r="L34" s="102">
        <f>SUM('(7) Emission Factors'!C45*G34)</f>
        <v>0</v>
      </c>
      <c r="M34" s="102">
        <f>SUM((H34*'(7) Emission Factors'!$C$75)+(I34*'(7) Emission Factors'!$C$76)+(J34*'(7) Emission Factors'!$C$74))/1000</f>
        <v>0</v>
      </c>
      <c r="N34" s="110">
        <f>SUM(G34*K34)*'(7) Emission Factors'!$C$74/1000</f>
        <v>0</v>
      </c>
      <c r="T34" s="148"/>
      <c r="U34" s="148"/>
      <c r="V34" s="148"/>
      <c r="W34" s="148"/>
      <c r="X34" s="24"/>
    </row>
    <row r="35" spans="2:24" s="22" customFormat="1" ht="16.5" customHeight="1">
      <c r="B35" s="406" t="s">
        <v>475</v>
      </c>
      <c r="C35" s="112" t="s">
        <v>249</v>
      </c>
      <c r="D35" s="333" t="s">
        <v>168</v>
      </c>
      <c r="E35" s="178"/>
      <c r="F35" s="98" t="s">
        <v>109</v>
      </c>
      <c r="G35" s="334">
        <f>SUM(E35)</f>
        <v>0</v>
      </c>
      <c r="H35" s="338"/>
      <c r="I35" s="339"/>
      <c r="J35" s="340"/>
      <c r="K35" s="167"/>
      <c r="L35" s="102">
        <f>SUM(G35*'(7) Emission Factors'!C46)</f>
        <v>0</v>
      </c>
      <c r="M35" s="102">
        <f>SUM((H35*'(7) Emission Factors'!$C$75)+(I35*'(7) Emission Factors'!$C$76)+(J35*'(7) Emission Factors'!$C$74))/1000</f>
        <v>0</v>
      </c>
      <c r="N35" s="110">
        <f>SUM(G35*K35)*'(7) Emission Factors'!$C$74/1000</f>
        <v>0</v>
      </c>
      <c r="T35" s="27"/>
      <c r="U35" s="27"/>
      <c r="V35" s="27"/>
      <c r="W35" s="27"/>
      <c r="X35" s="24"/>
    </row>
    <row r="36" spans="2:22" ht="16.5" customHeight="1">
      <c r="B36" s="406"/>
      <c r="C36" s="125" t="s">
        <v>250</v>
      </c>
      <c r="D36" s="333" t="s">
        <v>168</v>
      </c>
      <c r="E36" s="179"/>
      <c r="F36" s="98" t="s">
        <v>109</v>
      </c>
      <c r="G36" s="334">
        <f>SUM(E36)</f>
        <v>0</v>
      </c>
      <c r="H36" s="338"/>
      <c r="I36" s="339"/>
      <c r="J36" s="340"/>
      <c r="K36" s="167"/>
      <c r="L36" s="102">
        <f>SUM(E36*'(7) Emission Factors'!C53)</f>
        <v>0</v>
      </c>
      <c r="M36" s="102">
        <f>SUM((H36*'(7) Emission Factors'!$C$75)+(I36*'(7) Emission Factors'!$C$76)+(J36*'(7) Emission Factors'!$C$74))/1000</f>
        <v>0</v>
      </c>
      <c r="N36" s="110">
        <f>SUM(G36*K36)*'(7) Emission Factors'!$C$74/1000</f>
        <v>0</v>
      </c>
      <c r="O36" s="14"/>
      <c r="P36" s="14"/>
      <c r="V36" s="11"/>
    </row>
    <row r="37" spans="2:22" ht="16.5" customHeight="1">
      <c r="B37" s="406"/>
      <c r="C37" s="124" t="s">
        <v>256</v>
      </c>
      <c r="D37" s="333" t="s">
        <v>168</v>
      </c>
      <c r="E37" s="179"/>
      <c r="F37" s="98" t="s">
        <v>109</v>
      </c>
      <c r="G37" s="334">
        <f>SUM(E37)</f>
        <v>0</v>
      </c>
      <c r="H37" s="338"/>
      <c r="I37" s="339"/>
      <c r="J37" s="340"/>
      <c r="K37" s="167"/>
      <c r="L37" s="102">
        <f>SUM(E37*'(7) Emission Factors'!C54)</f>
        <v>0</v>
      </c>
      <c r="M37" s="102">
        <f>SUM((H37*'(7) Emission Factors'!$C$75)+(I37*'(7) Emission Factors'!$C$76)+(J37*'(7) Emission Factors'!$C$74))/1000</f>
        <v>0</v>
      </c>
      <c r="N37" s="110">
        <f>SUM(G37*K37)*'(7) Emission Factors'!$C$74/1000</f>
        <v>0</v>
      </c>
      <c r="O37" s="14"/>
      <c r="P37" s="14"/>
      <c r="V37" s="11"/>
    </row>
    <row r="38" spans="2:22" ht="16.5" customHeight="1">
      <c r="B38" s="406"/>
      <c r="C38" s="124" t="s">
        <v>212</v>
      </c>
      <c r="D38" s="333" t="s">
        <v>168</v>
      </c>
      <c r="E38" s="179"/>
      <c r="F38" s="98" t="s">
        <v>109</v>
      </c>
      <c r="G38" s="334">
        <f>SUM(E38)</f>
        <v>0</v>
      </c>
      <c r="H38" s="338"/>
      <c r="I38" s="339"/>
      <c r="J38" s="335"/>
      <c r="K38" s="167"/>
      <c r="L38" s="102">
        <f>SUM(E38*'(7) Emission Factors'!C55)</f>
        <v>0</v>
      </c>
      <c r="M38" s="102">
        <f>SUM((H38*'(7) Emission Factors'!$C$75)+(I38*'(7) Emission Factors'!$C$76)+(J38*'(7) Emission Factors'!$C$74))/1000</f>
        <v>0</v>
      </c>
      <c r="N38" s="110">
        <f>SUM(G38*K38)*'(7) Emission Factors'!$C$74/1000</f>
        <v>0</v>
      </c>
      <c r="O38" s="14"/>
      <c r="P38" s="14"/>
      <c r="V38" s="11"/>
    </row>
    <row r="39" spans="2:22" ht="16.5" customHeight="1">
      <c r="B39" s="332" t="s">
        <v>530</v>
      </c>
      <c r="C39" s="124" t="s">
        <v>264</v>
      </c>
      <c r="D39" s="333" t="s">
        <v>122</v>
      </c>
      <c r="E39" s="179"/>
      <c r="F39" s="98" t="s">
        <v>109</v>
      </c>
      <c r="G39" s="334">
        <f>SUM(E39*'(7) Emission Factors'!C132)/1000</f>
        <v>0</v>
      </c>
      <c r="H39" s="338"/>
      <c r="I39" s="339"/>
      <c r="J39" s="335"/>
      <c r="K39" s="167"/>
      <c r="L39" s="102">
        <f>SUM(G39*'(7) Emission Factors'!C32)</f>
        <v>0</v>
      </c>
      <c r="M39" s="102">
        <f>SUM((H39*'(7) Emission Factors'!$C$75)+(I39*'(7) Emission Factors'!$C$76)+(J39*'(7) Emission Factors'!$C$74))/1000</f>
        <v>0</v>
      </c>
      <c r="N39" s="110">
        <f>SUM(G39*K39)*'(7) Emission Factors'!$C$74/1000</f>
        <v>0</v>
      </c>
      <c r="O39" s="14"/>
      <c r="P39" s="14"/>
      <c r="V39" s="11"/>
    </row>
    <row r="40" spans="2:22" ht="16.5" customHeight="1">
      <c r="B40" s="332" t="s">
        <v>529</v>
      </c>
      <c r="C40" s="112" t="s">
        <v>528</v>
      </c>
      <c r="D40" s="333" t="s">
        <v>168</v>
      </c>
      <c r="E40" s="178"/>
      <c r="F40" s="98" t="s">
        <v>109</v>
      </c>
      <c r="G40" s="334">
        <f>SUM(E40)</f>
        <v>0</v>
      </c>
      <c r="H40" s="338"/>
      <c r="I40" s="339"/>
      <c r="J40" s="335"/>
      <c r="K40" s="167"/>
      <c r="L40" s="102">
        <f>SUM(G40*'(7) Emission Factors'!C56)</f>
        <v>0</v>
      </c>
      <c r="M40" s="102">
        <f>SUM((H40*'(7) Emission Factors'!$C$75)+(I40*'(7) Emission Factors'!$C$76)+(J40*'(7) Emission Factors'!$C$74))/1000</f>
        <v>0</v>
      </c>
      <c r="N40" s="110">
        <f>SUM(G40*K40)*'(7) Emission Factors'!$C$74/1000</f>
        <v>0</v>
      </c>
      <c r="O40" s="14"/>
      <c r="P40" s="14"/>
      <c r="V40" s="11"/>
    </row>
    <row r="41" spans="2:22" ht="16.5" customHeight="1">
      <c r="B41" s="10"/>
      <c r="I41" s="407" t="s">
        <v>375</v>
      </c>
      <c r="J41" s="407"/>
      <c r="K41" s="407"/>
      <c r="L41" s="407">
        <f>SUM(L17:L40)</f>
        <v>0</v>
      </c>
      <c r="M41" s="407"/>
      <c r="N41" s="407"/>
      <c r="O41" s="14"/>
      <c r="P41" s="14"/>
      <c r="V41" s="11"/>
    </row>
    <row r="42" spans="2:22" ht="16.5" customHeight="1">
      <c r="B42" s="15"/>
      <c r="I42" s="407" t="s">
        <v>376</v>
      </c>
      <c r="J42" s="407"/>
      <c r="K42" s="407"/>
      <c r="L42" s="407">
        <f>SUM(H17:H40)*'(7) Emission Factors'!$C$75/1000</f>
        <v>0</v>
      </c>
      <c r="M42" s="407"/>
      <c r="N42" s="407"/>
      <c r="O42" s="14"/>
      <c r="P42" s="14"/>
      <c r="V42" s="11"/>
    </row>
    <row r="43" spans="2:22" ht="16.5" customHeight="1">
      <c r="B43" s="15"/>
      <c r="I43" s="407" t="s">
        <v>377</v>
      </c>
      <c r="J43" s="407"/>
      <c r="K43" s="407"/>
      <c r="L43" s="407">
        <f>SUM(I17:I40)*'(7) Emission Factors'!$C$76/1000</f>
        <v>0</v>
      </c>
      <c r="M43" s="407"/>
      <c r="N43" s="407"/>
      <c r="O43" s="14"/>
      <c r="P43" s="14"/>
      <c r="V43" s="11"/>
    </row>
    <row r="44" spans="9:23" s="34" customFormat="1" ht="16.5" customHeight="1">
      <c r="I44" s="407" t="s">
        <v>378</v>
      </c>
      <c r="J44" s="407"/>
      <c r="K44" s="407"/>
      <c r="L44" s="407">
        <f>SUM(J17:J40)*'(7) Emission Factors'!$C$74/1000</f>
        <v>0</v>
      </c>
      <c r="M44" s="407"/>
      <c r="N44" s="407"/>
      <c r="T44" s="148"/>
      <c r="U44" s="148"/>
      <c r="V44" s="148"/>
      <c r="W44" s="149"/>
    </row>
    <row r="45" spans="2:25" s="22" customFormat="1" ht="16.5" customHeight="1">
      <c r="B45" s="24"/>
      <c r="I45" s="407" t="s">
        <v>379</v>
      </c>
      <c r="J45" s="407"/>
      <c r="K45" s="407"/>
      <c r="L45" s="407">
        <f>SUM(N17:N40)</f>
        <v>0</v>
      </c>
      <c r="M45" s="407"/>
      <c r="N45" s="407"/>
      <c r="V45" s="13"/>
      <c r="Y45" s="23"/>
    </row>
    <row r="46" spans="2:25" s="22" customFormat="1" ht="16.5" customHeight="1">
      <c r="B46" s="24"/>
      <c r="V46" s="13"/>
      <c r="Y46" s="23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spans="3:8" ht="16.5" customHeight="1">
      <c r="C54" s="11" t="s">
        <v>207</v>
      </c>
      <c r="D54" s="10" t="s">
        <v>207</v>
      </c>
      <c r="E54" s="97" t="s">
        <v>80</v>
      </c>
      <c r="F54" s="11"/>
      <c r="G54" s="97" t="s">
        <v>79</v>
      </c>
      <c r="H54" s="97" t="s">
        <v>214</v>
      </c>
    </row>
    <row r="55" spans="2:11" ht="82.5" customHeight="1">
      <c r="B55" s="89" t="s">
        <v>153</v>
      </c>
      <c r="C55" s="108" t="s">
        <v>220</v>
      </c>
      <c r="D55" s="150" t="s">
        <v>135</v>
      </c>
      <c r="E55" s="108" t="s">
        <v>43</v>
      </c>
      <c r="F55" s="108" t="s">
        <v>360</v>
      </c>
      <c r="G55" s="108" t="s">
        <v>316</v>
      </c>
      <c r="H55" s="108" t="s">
        <v>336</v>
      </c>
      <c r="I55" s="108" t="s">
        <v>343</v>
      </c>
      <c r="J55" s="108" t="s">
        <v>344</v>
      </c>
      <c r="K55" s="108" t="s">
        <v>342</v>
      </c>
    </row>
    <row r="56" spans="2:11" ht="16.5" customHeight="1">
      <c r="B56" s="379" t="s">
        <v>221</v>
      </c>
      <c r="C56" s="112" t="s">
        <v>235</v>
      </c>
      <c r="D56" s="112" t="s">
        <v>237</v>
      </c>
      <c r="E56" s="168"/>
      <c r="F56" s="183">
        <f>SUM(E56*'(7) Emission Factors'!C159)</f>
        <v>0</v>
      </c>
      <c r="G56" s="184"/>
      <c r="H56" s="185"/>
      <c r="I56" s="127">
        <f>SUM(E56*'(7) Emission Factors'!C57)</f>
        <v>0</v>
      </c>
      <c r="J56" s="102">
        <f>SUM(F56*G56*'(7) Emission Factors'!$C$74)/1000</f>
        <v>0</v>
      </c>
      <c r="K56" s="110">
        <f>SUM(F56*H56)*'(7) Emission Factors'!$C$74/1000</f>
        <v>0</v>
      </c>
    </row>
    <row r="57" spans="2:11" ht="16.5" customHeight="1">
      <c r="B57" s="380"/>
      <c r="C57" s="112" t="s">
        <v>236</v>
      </c>
      <c r="D57" s="112" t="s">
        <v>237</v>
      </c>
      <c r="E57" s="168"/>
      <c r="F57" s="183">
        <f>SUM(E57*'(7) Emission Factors'!C160)</f>
        <v>0</v>
      </c>
      <c r="G57" s="184"/>
      <c r="H57" s="185"/>
      <c r="I57" s="127">
        <f>SUM(E57*'(7) Emission Factors'!C58)</f>
        <v>0</v>
      </c>
      <c r="J57" s="102">
        <f>SUM(F57*G57*'(7) Emission Factors'!$C$74)/1000</f>
        <v>0</v>
      </c>
      <c r="K57" s="110">
        <f>SUM(F57*H57)*'(7) Emission Factors'!$C$74/1000</f>
        <v>0</v>
      </c>
    </row>
    <row r="58" spans="2:11" ht="16.5" customHeight="1">
      <c r="B58" s="380"/>
      <c r="C58" s="98" t="s">
        <v>222</v>
      </c>
      <c r="D58" s="98" t="s">
        <v>223</v>
      </c>
      <c r="E58" s="178"/>
      <c r="F58" s="183">
        <f>SUM(E58*'(7) Emission Factors'!C161)</f>
        <v>0</v>
      </c>
      <c r="G58" s="184"/>
      <c r="H58" s="185"/>
      <c r="I58" s="127">
        <f>SUM(E58*'(7) Emission Factors'!C59)</f>
        <v>0</v>
      </c>
      <c r="J58" s="102">
        <f>SUM(F58*G58*'(7) Emission Factors'!$C$74)/1000</f>
        <v>0</v>
      </c>
      <c r="K58" s="110">
        <f>SUM(F58*H58)*'(7) Emission Factors'!$C$74/1000</f>
        <v>0</v>
      </c>
    </row>
    <row r="59" spans="2:11" ht="16.5" customHeight="1">
      <c r="B59" s="380"/>
      <c r="C59" s="98" t="s">
        <v>224</v>
      </c>
      <c r="D59" s="98" t="s">
        <v>225</v>
      </c>
      <c r="E59" s="178"/>
      <c r="F59" s="183">
        <f>SUM(E59*'(7) Emission Factors'!C162)</f>
        <v>0</v>
      </c>
      <c r="G59" s="184"/>
      <c r="H59" s="185"/>
      <c r="I59" s="127">
        <f>SUM(E59*'(7) Emission Factors'!C60)</f>
        <v>0</v>
      </c>
      <c r="J59" s="102">
        <f>SUM(F59*G59*'(7) Emission Factors'!$C$74)/1000</f>
        <v>0</v>
      </c>
      <c r="K59" s="110">
        <f>SUM(F59*H59)*'(7) Emission Factors'!$C$74/1000</f>
        <v>0</v>
      </c>
    </row>
    <row r="60" spans="2:11" ht="16.5" customHeight="1">
      <c r="B60" s="381"/>
      <c r="C60" s="126" t="s">
        <v>226</v>
      </c>
      <c r="D60" s="126" t="s">
        <v>227</v>
      </c>
      <c r="E60" s="186"/>
      <c r="F60" s="183">
        <f>SUM(E60*'(7) Emission Factors'!C163)</f>
        <v>0</v>
      </c>
      <c r="G60" s="184"/>
      <c r="H60" s="185"/>
      <c r="I60" s="127">
        <f>SUM(E60*'(7) Emission Factors'!C61)</f>
        <v>0</v>
      </c>
      <c r="J60" s="102">
        <f>SUM(F60*G60*'(7) Emission Factors'!$C$74)/1000</f>
        <v>0</v>
      </c>
      <c r="K60" s="110">
        <f>SUM(F60*H60)*'(7) Emission Factors'!$C$74/1000</f>
        <v>0</v>
      </c>
    </row>
    <row r="61" spans="2:11" ht="16.5" customHeight="1">
      <c r="B61" s="19"/>
      <c r="C61" s="39"/>
      <c r="D61" s="39"/>
      <c r="E61" s="39"/>
      <c r="F61" s="406" t="s">
        <v>44</v>
      </c>
      <c r="G61" s="406"/>
      <c r="H61" s="406"/>
      <c r="I61" s="91">
        <f>SUM(I56:I60)</f>
        <v>0</v>
      </c>
      <c r="J61" s="91">
        <f>SUM(J56:J60)</f>
        <v>0</v>
      </c>
      <c r="K61" s="91">
        <f>SUM(K56:K60)</f>
        <v>0</v>
      </c>
    </row>
    <row r="62" spans="2:11" ht="16.5" customHeight="1">
      <c r="B62" s="389" t="s">
        <v>45</v>
      </c>
      <c r="C62" s="112" t="s">
        <v>46</v>
      </c>
      <c r="D62" s="116" t="s">
        <v>47</v>
      </c>
      <c r="E62" s="187"/>
      <c r="F62" s="102">
        <f>SUM(E62*'(7) Emission Factors'!C164)</f>
        <v>0</v>
      </c>
      <c r="G62" s="179"/>
      <c r="H62" s="179"/>
      <c r="I62" s="109">
        <f>SUM(E62*'(7) Emission Factors'!C62)</f>
        <v>0</v>
      </c>
      <c r="J62" s="102">
        <f>SUM(F62*G62*'(7) Emission Factors'!$C$74)/1000</f>
        <v>0</v>
      </c>
      <c r="K62" s="110">
        <f>SUM(F62*H62)*'(7) Emission Factors'!$C$74/1000</f>
        <v>0</v>
      </c>
    </row>
    <row r="63" spans="2:11" ht="16.5" customHeight="1">
      <c r="B63" s="390"/>
      <c r="C63" s="112" t="s">
        <v>478</v>
      </c>
      <c r="D63" s="98" t="s">
        <v>49</v>
      </c>
      <c r="E63" s="178"/>
      <c r="F63" s="102">
        <f>SUM(E63*'(7) Emission Factors'!C165)</f>
        <v>0</v>
      </c>
      <c r="G63" s="179"/>
      <c r="H63" s="179"/>
      <c r="I63" s="109">
        <f>SUM(E63*'(7) Emission Factors'!C63)</f>
        <v>0</v>
      </c>
      <c r="J63" s="102">
        <f>SUM(F63*G63*'(7) Emission Factors'!$C$74)/1000</f>
        <v>0</v>
      </c>
      <c r="K63" s="110">
        <f>SUM(F63*H63)*'(7) Emission Factors'!$C$74/1000</f>
        <v>0</v>
      </c>
    </row>
    <row r="64" spans="2:11" ht="16.5" customHeight="1">
      <c r="B64" s="390"/>
      <c r="C64" s="112" t="s">
        <v>232</v>
      </c>
      <c r="D64" s="98" t="s">
        <v>233</v>
      </c>
      <c r="E64" s="178"/>
      <c r="F64" s="102">
        <f>SUM(E64*'(7) Emission Factors'!C166)</f>
        <v>0</v>
      </c>
      <c r="G64" s="179"/>
      <c r="H64" s="179"/>
      <c r="I64" s="109">
        <f>SUM(E64*'(7) Emission Factors'!C64)</f>
        <v>0</v>
      </c>
      <c r="J64" s="102">
        <f>SUM(F64*G64*'(7) Emission Factors'!$C$74)/1000</f>
        <v>0</v>
      </c>
      <c r="K64" s="110">
        <f>SUM(F64*H64)*'(7) Emission Factors'!$C$74/1000</f>
        <v>0</v>
      </c>
    </row>
    <row r="65" spans="2:11" ht="16.5" customHeight="1">
      <c r="B65" s="390"/>
      <c r="C65" s="112" t="s">
        <v>525</v>
      </c>
      <c r="D65" s="98" t="s">
        <v>49</v>
      </c>
      <c r="E65" s="178"/>
      <c r="F65" s="102">
        <f>SUM(E65*'(7) Emission Factors'!C167)</f>
        <v>0</v>
      </c>
      <c r="G65" s="178"/>
      <c r="H65" s="179"/>
      <c r="I65" s="109">
        <f>SUM(E65*'(7) Emission Factors'!C65)</f>
        <v>0</v>
      </c>
      <c r="J65" s="102">
        <f>SUM(F65*G65*'(7) Emission Factors'!$C$74)/1000</f>
        <v>0</v>
      </c>
      <c r="K65" s="110">
        <f>SUM(F65*H65)*'(7) Emission Factors'!$C$74/1000</f>
        <v>0</v>
      </c>
    </row>
    <row r="66" spans="2:11" ht="16.5" customHeight="1">
      <c r="B66" s="390"/>
      <c r="C66" s="112" t="s">
        <v>50</v>
      </c>
      <c r="D66" s="98" t="s">
        <v>51</v>
      </c>
      <c r="E66" s="178"/>
      <c r="F66" s="102">
        <f>SUM(E66*'(7) Emission Factors'!C168)</f>
        <v>0</v>
      </c>
      <c r="G66" s="178"/>
      <c r="H66" s="179"/>
      <c r="I66" s="109">
        <f>SUM(E66*'(7) Emission Factors'!C66)</f>
        <v>0</v>
      </c>
      <c r="J66" s="102">
        <f>SUM(F66*G66*'(7) Emission Factors'!$C$74)/1000</f>
        <v>0</v>
      </c>
      <c r="K66" s="110">
        <f>SUM(F66*H66)*'(7) Emission Factors'!$C$74/1000</f>
        <v>0</v>
      </c>
    </row>
    <row r="67" spans="2:11" ht="16.5" customHeight="1">
      <c r="B67" s="390"/>
      <c r="C67" s="112" t="s">
        <v>52</v>
      </c>
      <c r="D67" s="98" t="s">
        <v>225</v>
      </c>
      <c r="E67" s="178"/>
      <c r="F67" s="102">
        <f>SUM(E67*'(7) Emission Factors'!C169)</f>
        <v>0</v>
      </c>
      <c r="G67" s="178"/>
      <c r="H67" s="179"/>
      <c r="I67" s="109">
        <f>SUM(E67*'(7) Emission Factors'!C67)</f>
        <v>0</v>
      </c>
      <c r="J67" s="102">
        <f>SUM(F67*G67*'(7) Emission Factors'!$C$74)/1000</f>
        <v>0</v>
      </c>
      <c r="K67" s="110">
        <f>SUM(F67*H67)*'(7) Emission Factors'!$C$74/1000</f>
        <v>0</v>
      </c>
    </row>
    <row r="68" spans="2:11" ht="16.5" customHeight="1">
      <c r="B68" s="390"/>
      <c r="C68" s="112" t="s">
        <v>53</v>
      </c>
      <c r="D68" s="112" t="s">
        <v>54</v>
      </c>
      <c r="E68" s="178"/>
      <c r="F68" s="102">
        <f>SUM(E68*'(7) Emission Factors'!C170)</f>
        <v>0</v>
      </c>
      <c r="G68" s="178"/>
      <c r="H68" s="179"/>
      <c r="I68" s="109">
        <f>SUM(E68*'(7) Emission Factors'!C68)</f>
        <v>0</v>
      </c>
      <c r="J68" s="102">
        <f>SUM(F68*G68*'(7) Emission Factors'!$C$74)/1000</f>
        <v>0</v>
      </c>
      <c r="K68" s="110">
        <f>SUM(F68*H68)*'(7) Emission Factors'!$C$74/1000</f>
        <v>0</v>
      </c>
    </row>
    <row r="69" spans="2:11" ht="16.5" customHeight="1">
      <c r="B69" s="390"/>
      <c r="C69" s="112" t="s">
        <v>55</v>
      </c>
      <c r="D69" s="98" t="s">
        <v>225</v>
      </c>
      <c r="E69" s="178"/>
      <c r="F69" s="102">
        <f>SUM(E69*'(7) Emission Factors'!C171)</f>
        <v>0</v>
      </c>
      <c r="G69" s="178"/>
      <c r="H69" s="179"/>
      <c r="I69" s="109">
        <f>SUM(E69*'(7) Emission Factors'!C69)</f>
        <v>0</v>
      </c>
      <c r="J69" s="102">
        <f>SUM(F69*G69*'(7) Emission Factors'!$C$74)/1000</f>
        <v>0</v>
      </c>
      <c r="K69" s="110">
        <f>SUM(F69*H69)*'(7) Emission Factors'!$C$74/1000</f>
        <v>0</v>
      </c>
    </row>
    <row r="70" spans="2:11" ht="16.5" customHeight="1">
      <c r="B70" s="378"/>
      <c r="C70" s="112" t="s">
        <v>56</v>
      </c>
      <c r="D70" s="129" t="s">
        <v>57</v>
      </c>
      <c r="E70" s="188"/>
      <c r="F70" s="102">
        <f>SUM(E70*'(7) Emission Factors'!C172)</f>
        <v>0</v>
      </c>
      <c r="G70" s="178"/>
      <c r="H70" s="179"/>
      <c r="I70" s="109">
        <f>SUM(E70*'(7) Emission Factors'!C70)</f>
        <v>0</v>
      </c>
      <c r="J70" s="102">
        <f>SUM(F70*G70*'(7) Emission Factors'!$C$74)/1000</f>
        <v>0</v>
      </c>
      <c r="K70" s="110">
        <f>SUM(F70*H70)*'(7) Emission Factors'!$C$74/1000</f>
        <v>0</v>
      </c>
    </row>
    <row r="71" spans="2:11" ht="16.5" customHeight="1">
      <c r="B71" s="39"/>
      <c r="C71" s="39"/>
      <c r="D71" s="40"/>
      <c r="E71" s="189"/>
      <c r="F71" s="407" t="s">
        <v>58</v>
      </c>
      <c r="G71" s="407"/>
      <c r="H71" s="407"/>
      <c r="I71" s="91">
        <f>SUM(I62:I70)</f>
        <v>0</v>
      </c>
      <c r="J71" s="91">
        <f>SUM(J62:J70)</f>
        <v>0</v>
      </c>
      <c r="K71" s="91">
        <f>SUM(K62:K70)</f>
        <v>0</v>
      </c>
    </row>
    <row r="72" spans="2:11" ht="25.5">
      <c r="B72" s="106" t="s">
        <v>59</v>
      </c>
      <c r="C72" s="128" t="s">
        <v>247</v>
      </c>
      <c r="D72" s="128" t="s">
        <v>225</v>
      </c>
      <c r="E72" s="177"/>
      <c r="F72" s="102">
        <f>SUM(E72*'(7) Emission Factors'!C173)</f>
        <v>0</v>
      </c>
      <c r="G72" s="180"/>
      <c r="H72" s="179"/>
      <c r="I72" s="102">
        <f>SUM(E72*'(7) Emission Factors'!C71)</f>
        <v>0</v>
      </c>
      <c r="J72" s="102">
        <f>SUM(F72*G72*'(7) Emission Factors'!$C$74)/1000</f>
        <v>0</v>
      </c>
      <c r="K72" s="110">
        <f>SUM(F72*H72)*'(7) Emission Factors'!$C$74/1000</f>
        <v>0</v>
      </c>
    </row>
    <row r="73" spans="2:11" ht="16.5" customHeight="1">
      <c r="B73" s="35"/>
      <c r="C73" s="28"/>
      <c r="D73" s="41"/>
      <c r="E73" s="41"/>
      <c r="F73" s="406" t="s">
        <v>60</v>
      </c>
      <c r="G73" s="406"/>
      <c r="H73" s="406"/>
      <c r="I73" s="91">
        <f>I72</f>
        <v>0</v>
      </c>
      <c r="J73" s="91">
        <f>J72</f>
        <v>0</v>
      </c>
      <c r="K73" s="91">
        <f>K72</f>
        <v>0</v>
      </c>
    </row>
    <row r="74" spans="2:11" ht="16.5" customHeight="1">
      <c r="B74" s="35"/>
      <c r="C74" s="35"/>
      <c r="D74" s="41"/>
      <c r="E74" s="41"/>
      <c r="F74" s="382" t="s">
        <v>447</v>
      </c>
      <c r="G74" s="382"/>
      <c r="H74" s="382"/>
      <c r="I74" s="91">
        <f>SUM(I61+I71+I73)</f>
        <v>0</v>
      </c>
      <c r="J74" s="91">
        <f>SUM(J61+J71+J73)</f>
        <v>0</v>
      </c>
      <c r="K74" s="91">
        <f>SUM(K61+K71+K73)</f>
        <v>0</v>
      </c>
    </row>
    <row r="75" spans="2:13" ht="16.5" customHeight="1">
      <c r="B75" s="35"/>
      <c r="C75" s="28"/>
      <c r="D75" s="42"/>
      <c r="E75" s="42"/>
      <c r="F75" s="41"/>
      <c r="G75" s="41"/>
      <c r="H75" s="41"/>
      <c r="I75" s="42"/>
      <c r="J75" s="42"/>
      <c r="K75" s="41"/>
      <c r="L75" s="41"/>
      <c r="M75" s="41"/>
    </row>
    <row r="76" spans="2:10" ht="16.5" customHeight="1">
      <c r="B76" s="35"/>
      <c r="C76" s="28"/>
      <c r="D76" s="42"/>
      <c r="E76" s="41"/>
      <c r="G76" s="286"/>
      <c r="H76" s="286"/>
      <c r="I76" s="286"/>
      <c r="J76" s="86"/>
    </row>
    <row r="77" spans="2:9" ht="16.5" customHeight="1">
      <c r="B77" s="43"/>
      <c r="C77" s="43"/>
      <c r="D77" s="43"/>
      <c r="E77" s="23"/>
      <c r="F77" s="44"/>
      <c r="G77" s="44"/>
      <c r="H77" s="23"/>
      <c r="I77" s="45"/>
    </row>
    <row r="78" spans="2:9" ht="16.5" customHeight="1">
      <c r="B78" s="43"/>
      <c r="C78" s="43"/>
      <c r="D78" s="43"/>
      <c r="E78" s="23"/>
      <c r="F78" s="44"/>
      <c r="G78" s="44"/>
      <c r="H78" s="23"/>
      <c r="I78" s="45"/>
    </row>
    <row r="79" spans="2:9" ht="16.5" customHeight="1">
      <c r="B79" s="43"/>
      <c r="C79" s="43"/>
      <c r="D79" s="43"/>
      <c r="E79" s="23"/>
      <c r="F79" s="44"/>
      <c r="G79" s="44"/>
      <c r="H79" s="23"/>
      <c r="I79" s="45"/>
    </row>
    <row r="80" spans="2:9" ht="16.5" customHeight="1" hidden="1">
      <c r="B80" s="43"/>
      <c r="C80" s="43"/>
      <c r="D80" s="43"/>
      <c r="E80" s="23"/>
      <c r="F80" s="44"/>
      <c r="G80" s="44"/>
      <c r="H80" s="23"/>
      <c r="I80" s="45"/>
    </row>
    <row r="81" spans="2:11" ht="16.5" customHeight="1" hidden="1">
      <c r="B81" s="388"/>
      <c r="C81" s="388"/>
      <c r="D81" s="46"/>
      <c r="K81" s="23"/>
    </row>
    <row r="82" spans="2:11" ht="12.75" hidden="1">
      <c r="B82" s="28"/>
      <c r="C82" s="28"/>
      <c r="D82" s="13"/>
      <c r="K82" s="23"/>
    </row>
    <row r="83" spans="2:14" ht="12.75" hidden="1">
      <c r="B83" s="10"/>
      <c r="C83" s="23"/>
      <c r="D83" s="23"/>
      <c r="E83" s="23"/>
      <c r="F83" s="23"/>
      <c r="G83" s="23"/>
      <c r="H83" s="23"/>
      <c r="I83" s="23"/>
      <c r="J83" s="23"/>
      <c r="N83" s="10"/>
    </row>
    <row r="84" spans="2:14" ht="12.75" hidden="1">
      <c r="B84" s="10"/>
      <c r="C84" s="23"/>
      <c r="D84" s="23"/>
      <c r="E84" s="23"/>
      <c r="I84" s="10"/>
      <c r="J84" s="23"/>
      <c r="N84" s="10"/>
    </row>
    <row r="85" spans="2:17" ht="15" hidden="1">
      <c r="B85" s="13"/>
      <c r="C85" s="11"/>
      <c r="D85" s="47">
        <v>0</v>
      </c>
      <c r="E85" s="34" t="s">
        <v>134</v>
      </c>
      <c r="F85" s="34" t="s">
        <v>134</v>
      </c>
      <c r="G85" s="34"/>
      <c r="H85" s="34" t="s">
        <v>134</v>
      </c>
      <c r="I85" s="34" t="s">
        <v>134</v>
      </c>
      <c r="J85" s="34" t="s">
        <v>134</v>
      </c>
      <c r="L85" s="34"/>
      <c r="M85" s="18"/>
      <c r="N85" s="18"/>
      <c r="O85" s="18"/>
      <c r="P85" s="18"/>
      <c r="Q85" s="18"/>
    </row>
    <row r="86" spans="2:17" ht="14.25" hidden="1">
      <c r="B86" s="13"/>
      <c r="C86" s="13"/>
      <c r="D86" s="47">
        <v>0.25</v>
      </c>
      <c r="E86" s="34" t="s">
        <v>211</v>
      </c>
      <c r="F86" s="34" t="s">
        <v>102</v>
      </c>
      <c r="G86" s="34"/>
      <c r="H86" s="34" t="s">
        <v>96</v>
      </c>
      <c r="I86" s="34" t="s">
        <v>106</v>
      </c>
      <c r="J86" s="34" t="s">
        <v>103</v>
      </c>
      <c r="L86" s="34"/>
      <c r="M86" s="12"/>
      <c r="N86" s="12"/>
      <c r="O86" s="12"/>
      <c r="P86" s="12"/>
      <c r="Q86" s="12"/>
    </row>
    <row r="87" spans="2:14" ht="12.75" hidden="1">
      <c r="B87" s="13"/>
      <c r="C87" s="11"/>
      <c r="D87" s="47">
        <v>0.5</v>
      </c>
      <c r="E87" s="34" t="s">
        <v>168</v>
      </c>
      <c r="F87" s="34" t="s">
        <v>168</v>
      </c>
      <c r="G87" s="34"/>
      <c r="H87" s="34" t="s">
        <v>168</v>
      </c>
      <c r="I87" s="34" t="s">
        <v>168</v>
      </c>
      <c r="J87" s="34" t="s">
        <v>168</v>
      </c>
      <c r="L87" s="34"/>
      <c r="N87" s="10"/>
    </row>
    <row r="88" spans="2:14" ht="12.75" hidden="1">
      <c r="B88" s="13"/>
      <c r="C88" s="48"/>
      <c r="D88" s="47">
        <v>0.75</v>
      </c>
      <c r="E88" s="34"/>
      <c r="F88" s="34"/>
      <c r="G88" s="34"/>
      <c r="H88" s="34"/>
      <c r="I88" s="34"/>
      <c r="J88" s="34"/>
      <c r="K88" s="34"/>
      <c r="L88" s="34"/>
      <c r="N88" s="10"/>
    </row>
    <row r="89" spans="2:14" ht="12.75" hidden="1">
      <c r="B89" s="13"/>
      <c r="C89" s="48"/>
      <c r="D89" s="47">
        <v>1</v>
      </c>
      <c r="E89" s="34"/>
      <c r="F89" s="34"/>
      <c r="G89" s="34"/>
      <c r="H89" s="34"/>
      <c r="I89" s="34"/>
      <c r="J89" s="34"/>
      <c r="K89" s="34"/>
      <c r="L89" s="34"/>
      <c r="N89" s="10"/>
    </row>
    <row r="90" spans="2:14" ht="12.75" hidden="1">
      <c r="B90" s="23"/>
      <c r="C90" s="23"/>
      <c r="D90" s="23"/>
      <c r="E90" s="34" t="s">
        <v>134</v>
      </c>
      <c r="F90" s="34"/>
      <c r="G90" s="34"/>
      <c r="H90" s="34"/>
      <c r="I90" s="34"/>
      <c r="J90" s="34"/>
      <c r="K90" s="34"/>
      <c r="L90" s="34"/>
      <c r="N90" s="10"/>
    </row>
    <row r="91" spans="2:14" ht="12.75" hidden="1">
      <c r="B91" s="23"/>
      <c r="C91" s="23"/>
      <c r="D91" s="23"/>
      <c r="E91" s="34" t="s">
        <v>193</v>
      </c>
      <c r="F91" s="22"/>
      <c r="G91" s="22"/>
      <c r="H91" s="22"/>
      <c r="I91" s="22"/>
      <c r="J91" s="22"/>
      <c r="K91" s="22"/>
      <c r="L91" s="22"/>
      <c r="N91" s="10"/>
    </row>
    <row r="92" spans="2:14" ht="14.25" hidden="1">
      <c r="B92" s="34"/>
      <c r="C92" s="34"/>
      <c r="D92" s="23"/>
      <c r="E92" s="49" t="s">
        <v>106</v>
      </c>
      <c r="F92" s="22"/>
      <c r="G92" s="22"/>
      <c r="H92" s="22"/>
      <c r="I92" s="22"/>
      <c r="J92" s="22"/>
      <c r="K92" s="22"/>
      <c r="L92" s="22"/>
      <c r="N92" s="10"/>
    </row>
    <row r="93" spans="2:14" ht="12.75" hidden="1">
      <c r="B93" s="34"/>
      <c r="C93" s="22"/>
      <c r="D93" s="23"/>
      <c r="E93" s="22"/>
      <c r="F93" s="22"/>
      <c r="G93" s="22"/>
      <c r="H93" s="22"/>
      <c r="I93" s="22"/>
      <c r="J93" s="22"/>
      <c r="N93" s="10"/>
    </row>
    <row r="94" spans="2:14" ht="12.75" hidden="1">
      <c r="B94" s="34"/>
      <c r="C94" s="22"/>
      <c r="D94" s="23"/>
      <c r="E94" s="22"/>
      <c r="F94" s="22"/>
      <c r="G94" s="22"/>
      <c r="H94" s="22"/>
      <c r="I94" s="22"/>
      <c r="J94" s="22"/>
      <c r="N94" s="10"/>
    </row>
    <row r="95" spans="2:17" ht="12.75" hidden="1">
      <c r="B95" s="34"/>
      <c r="C95" s="22"/>
      <c r="D95" s="23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</row>
    <row r="96" spans="2:17" ht="12.75" hidden="1">
      <c r="B96" s="34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</row>
    <row r="97" spans="2:17" ht="12.75" hidden="1">
      <c r="B97" s="34"/>
      <c r="C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</row>
    <row r="98" spans="2:17" ht="12.75" hidden="1">
      <c r="B98" s="34"/>
      <c r="C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</row>
    <row r="99" spans="2:17" ht="12.75" hidden="1">
      <c r="B99" s="34"/>
      <c r="C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</row>
    <row r="100" spans="2:17" ht="12.75" hidden="1">
      <c r="B100" s="34"/>
      <c r="C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</row>
    <row r="101" spans="2:17" ht="12.75" hidden="1">
      <c r="B101" s="34"/>
      <c r="C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</row>
    <row r="102" spans="2:11" ht="12" customHeight="1" hidden="1">
      <c r="B102" s="28"/>
      <c r="C102" s="22"/>
      <c r="D102" s="13"/>
      <c r="K102" s="23"/>
    </row>
    <row r="103" spans="2:11" ht="12.75" hidden="1">
      <c r="B103" s="28"/>
      <c r="C103" s="28"/>
      <c r="D103" s="13"/>
      <c r="K103" s="23"/>
    </row>
    <row r="104" spans="2:11" ht="20.25" customHeight="1" hidden="1">
      <c r="B104" s="28"/>
      <c r="C104" s="28"/>
      <c r="D104" s="13"/>
      <c r="K104" s="23"/>
    </row>
    <row r="105" spans="2:11" ht="12.75" hidden="1">
      <c r="B105" s="28"/>
      <c r="C105" s="28"/>
      <c r="D105" s="13"/>
      <c r="K105" s="23"/>
    </row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24" customHeight="1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</sheetData>
  <sheetProtection password="CE9E" sheet="1" selectLockedCells="1"/>
  <protectedRanges>
    <protectedRange sqref="E64:E65" name="Materials_1_2"/>
    <protectedRange sqref="E57" name="Materials_1_1"/>
    <protectedRange sqref="E66:E70 E72 H72 E58:E60 E56 G56:G60 E62:E63 H62:H70" name="Materials_1"/>
    <protectedRange sqref="F19:F20 D34 D17:E23 D24:D29 E25:E29 D30:E33 H18:J33" name="Materials"/>
  </protectedRanges>
  <mergeCells count="23">
    <mergeCell ref="I44:K44"/>
    <mergeCell ref="I45:K45"/>
    <mergeCell ref="B81:C81"/>
    <mergeCell ref="B62:B70"/>
    <mergeCell ref="B56:B60"/>
    <mergeCell ref="F73:H73"/>
    <mergeCell ref="F74:H74"/>
    <mergeCell ref="F61:H61"/>
    <mergeCell ref="F71:H71"/>
    <mergeCell ref="B25:B33"/>
    <mergeCell ref="B35:B38"/>
    <mergeCell ref="L43:N43"/>
    <mergeCell ref="L42:N42"/>
    <mergeCell ref="B1:N1"/>
    <mergeCell ref="B18:B21"/>
    <mergeCell ref="B22:B23"/>
    <mergeCell ref="L45:N45"/>
    <mergeCell ref="L41:N41"/>
    <mergeCell ref="L44:N44"/>
    <mergeCell ref="H15:J15"/>
    <mergeCell ref="I41:K41"/>
    <mergeCell ref="I42:K42"/>
    <mergeCell ref="I43:K43"/>
  </mergeCells>
  <dataValidations count="3">
    <dataValidation allowBlank="1" showInputMessage="1" showErrorMessage="1" sqref="F71"/>
    <dataValidation type="list" allowBlank="1" showInputMessage="1" showErrorMessage="1" sqref="D17:D34">
      <formula1>$E$85:$E$87</formula1>
    </dataValidation>
    <dataValidation type="list" allowBlank="1" showInputMessage="1" showErrorMessage="1" sqref="F19:F20">
      <formula1>$D$85:$D$89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8" scale="86" r:id="rId2"/>
  <headerFooter alignWithMargins="0">
    <oddHeader>&amp;LHA Carbon Calculation for MACs&amp;R(2) Materials</oddHeader>
    <oddFooter>&amp;C&amp;P</oddFooter>
  </headerFooter>
  <ignoredErrors>
    <ignoredError sqref="J61:K61 J71:K7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8"/>
    <pageSetUpPr fitToPage="1"/>
  </sheetPr>
  <dimension ref="B1:W233"/>
  <sheetViews>
    <sheetView zoomScalePageLayoutView="0" workbookViewId="0" topLeftCell="A1">
      <selection activeCell="F212" sqref="F212"/>
    </sheetView>
  </sheetViews>
  <sheetFormatPr defaultColWidth="0" defaultRowHeight="12.75" zeroHeight="1"/>
  <cols>
    <col min="1" max="1" width="3.7109375" style="10" customWidth="1"/>
    <col min="2" max="2" width="29.57421875" style="10" customWidth="1"/>
    <col min="3" max="3" width="22.8515625" style="10" customWidth="1"/>
    <col min="4" max="4" width="24.8515625" style="10" customWidth="1"/>
    <col min="5" max="5" width="26.8515625" style="10" customWidth="1"/>
    <col min="6" max="6" width="24.140625" style="49" customWidth="1"/>
    <col min="7" max="7" width="28.140625" style="11" customWidth="1"/>
    <col min="8" max="8" width="11.57421875" style="10" bestFit="1" customWidth="1"/>
    <col min="9" max="9" width="3.7109375" style="10" customWidth="1"/>
    <col min="10" max="10" width="11.28125" style="34" customWidth="1"/>
    <col min="11" max="11" width="15.421875" style="34" hidden="1" customWidth="1"/>
    <col min="12" max="12" width="8.57421875" style="10" hidden="1" customWidth="1"/>
    <col min="13" max="13" width="13.57421875" style="13" hidden="1" customWidth="1"/>
    <col min="14" max="14" width="16.57421875" style="10" hidden="1" customWidth="1"/>
    <col min="15" max="15" width="14.421875" style="11" hidden="1" customWidth="1"/>
    <col min="16" max="16" width="5.57421875" style="10" hidden="1" customWidth="1"/>
    <col min="17" max="19" width="0" style="11" hidden="1" customWidth="1"/>
    <col min="20" max="27" width="0" style="10" hidden="1" customWidth="1"/>
    <col min="28" max="28" width="23.28125" style="10" hidden="1" customWidth="1"/>
    <col min="29" max="16384" width="0" style="10" hidden="1" customWidth="1"/>
  </cols>
  <sheetData>
    <row r="1" spans="2:23" ht="79.5" customHeight="1">
      <c r="B1" s="396" t="s">
        <v>319</v>
      </c>
      <c r="C1" s="396"/>
      <c r="D1" s="396"/>
      <c r="E1" s="396"/>
      <c r="F1" s="396"/>
      <c r="G1" s="396"/>
      <c r="J1" s="10"/>
      <c r="K1" s="10"/>
      <c r="Q1" s="34"/>
      <c r="R1" s="10"/>
      <c r="S1" s="13"/>
      <c r="U1" s="11"/>
      <c r="W1" s="34"/>
    </row>
    <row r="2" spans="17:23" ht="16.5" customHeight="1">
      <c r="Q2" s="34"/>
      <c r="R2" s="10"/>
      <c r="S2" s="13"/>
      <c r="U2" s="11"/>
      <c r="W2" s="34"/>
    </row>
    <row r="3" spans="17:23" ht="16.5" customHeight="1">
      <c r="Q3" s="34"/>
      <c r="R3" s="10"/>
      <c r="S3" s="13"/>
      <c r="U3" s="11"/>
      <c r="W3" s="34"/>
    </row>
    <row r="4" spans="17:23" ht="16.5" customHeight="1">
      <c r="Q4" s="34"/>
      <c r="R4" s="10"/>
      <c r="S4" s="13"/>
      <c r="U4" s="11"/>
      <c r="W4" s="34"/>
    </row>
    <row r="5" spans="17:23" ht="16.5" customHeight="1">
      <c r="Q5" s="34"/>
      <c r="R5" s="10"/>
      <c r="S5" s="13"/>
      <c r="U5" s="11"/>
      <c r="W5" s="34"/>
    </row>
    <row r="6" spans="17:23" ht="16.5" customHeight="1">
      <c r="Q6" s="34"/>
      <c r="R6" s="10"/>
      <c r="S6" s="13"/>
      <c r="U6" s="11"/>
      <c r="W6" s="34"/>
    </row>
    <row r="7" spans="17:23" ht="16.5" customHeight="1">
      <c r="Q7" s="34"/>
      <c r="R7" s="10"/>
      <c r="S7" s="13"/>
      <c r="U7" s="11"/>
      <c r="W7" s="34"/>
    </row>
    <row r="8" spans="17:23" ht="16.5" customHeight="1">
      <c r="Q8" s="34"/>
      <c r="R8" s="10"/>
      <c r="S8" s="13"/>
      <c r="U8" s="11"/>
      <c r="W8" s="34"/>
    </row>
    <row r="9" spans="17:23" ht="16.5" customHeight="1">
      <c r="Q9" s="34"/>
      <c r="R9" s="10"/>
      <c r="S9" s="13"/>
      <c r="U9" s="11"/>
      <c r="W9" s="34"/>
    </row>
    <row r="10" spans="17:23" ht="16.5" customHeight="1">
      <c r="Q10" s="34"/>
      <c r="R10" s="10"/>
      <c r="S10" s="13"/>
      <c r="U10" s="11"/>
      <c r="W10" s="34"/>
    </row>
    <row r="11" spans="17:23" ht="16.5" customHeight="1">
      <c r="Q11" s="34"/>
      <c r="R11" s="10"/>
      <c r="S11" s="13"/>
      <c r="U11" s="11"/>
      <c r="W11" s="34"/>
    </row>
    <row r="12" spans="17:23" ht="16.5" customHeight="1">
      <c r="Q12" s="34"/>
      <c r="R12" s="10"/>
      <c r="S12" s="13"/>
      <c r="U12" s="11"/>
      <c r="W12" s="34"/>
    </row>
    <row r="13" spans="5:23" ht="16.5" customHeight="1">
      <c r="E13" s="23"/>
      <c r="F13" s="382" t="s">
        <v>104</v>
      </c>
      <c r="G13" s="382"/>
      <c r="Q13" s="34"/>
      <c r="R13" s="10"/>
      <c r="S13" s="13"/>
      <c r="U13" s="11"/>
      <c r="W13" s="34"/>
    </row>
    <row r="14" spans="5:23" ht="16.5" customHeight="1">
      <c r="E14" s="23"/>
      <c r="F14" s="94" t="s">
        <v>105</v>
      </c>
      <c r="G14" s="94" t="s">
        <v>114</v>
      </c>
      <c r="Q14" s="34"/>
      <c r="R14" s="10"/>
      <c r="S14" s="13"/>
      <c r="U14" s="11"/>
      <c r="W14" s="34"/>
    </row>
    <row r="15" spans="5:23" ht="16.5" customHeight="1">
      <c r="E15" s="23"/>
      <c r="F15" s="190"/>
      <c r="G15" s="91">
        <f>SUM(F15*1.609)</f>
        <v>0</v>
      </c>
      <c r="Q15" s="34"/>
      <c r="R15" s="10"/>
      <c r="S15" s="13"/>
      <c r="U15" s="11"/>
      <c r="W15" s="34"/>
    </row>
    <row r="16" spans="17:23" ht="16.5" customHeight="1">
      <c r="Q16" s="34"/>
      <c r="R16" s="10"/>
      <c r="S16" s="13"/>
      <c r="U16" s="11"/>
      <c r="W16" s="34"/>
    </row>
    <row r="17" spans="3:23" ht="16.5" customHeight="1">
      <c r="C17" s="97" t="s">
        <v>80</v>
      </c>
      <c r="F17" s="97" t="s">
        <v>79</v>
      </c>
      <c r="Q17" s="34"/>
      <c r="R17" s="10"/>
      <c r="S17" s="13"/>
      <c r="U17" s="11"/>
      <c r="W17" s="34"/>
    </row>
    <row r="18" spans="2:23" ht="16.5" customHeight="1">
      <c r="B18" s="94" t="s">
        <v>112</v>
      </c>
      <c r="C18" s="89" t="s">
        <v>88</v>
      </c>
      <c r="D18" s="344" t="s">
        <v>195</v>
      </c>
      <c r="E18" s="412"/>
      <c r="F18" s="104" t="s">
        <v>70</v>
      </c>
      <c r="G18" s="94" t="s">
        <v>341</v>
      </c>
      <c r="Q18" s="34"/>
      <c r="R18" s="10"/>
      <c r="S18" s="13"/>
      <c r="U18" s="11"/>
      <c r="W18" s="34"/>
    </row>
    <row r="19" spans="2:23" ht="16.5" customHeight="1">
      <c r="B19" s="413" t="s">
        <v>64</v>
      </c>
      <c r="C19" s="386" t="s">
        <v>99</v>
      </c>
      <c r="D19" s="384" t="s">
        <v>196</v>
      </c>
      <c r="E19" s="385"/>
      <c r="F19" s="169"/>
      <c r="G19" s="110">
        <f>SUM('(7) Emission Factors'!C11*F19)/1000</f>
        <v>0</v>
      </c>
      <c r="Q19" s="34"/>
      <c r="R19" s="10"/>
      <c r="S19" s="13"/>
      <c r="U19" s="11"/>
      <c r="W19" s="34"/>
    </row>
    <row r="20" spans="2:23" ht="16.5" customHeight="1">
      <c r="B20" s="414"/>
      <c r="C20" s="365"/>
      <c r="D20" s="384" t="s">
        <v>197</v>
      </c>
      <c r="E20" s="385"/>
      <c r="F20" s="169"/>
      <c r="G20" s="110">
        <f>SUM('(7) Emission Factors'!C12*F20)/1000</f>
        <v>0</v>
      </c>
      <c r="Q20" s="34"/>
      <c r="R20" s="10"/>
      <c r="S20" s="13"/>
      <c r="U20" s="11"/>
      <c r="W20" s="34"/>
    </row>
    <row r="21" spans="2:23" ht="16.5" customHeight="1">
      <c r="B21" s="414"/>
      <c r="C21" s="366"/>
      <c r="D21" s="384" t="s">
        <v>199</v>
      </c>
      <c r="E21" s="385"/>
      <c r="F21" s="169"/>
      <c r="G21" s="110">
        <f>SUM('(7) Emission Factors'!C16*F21)/1000</f>
        <v>0</v>
      </c>
      <c r="Q21" s="34"/>
      <c r="R21" s="10"/>
      <c r="S21" s="13"/>
      <c r="U21" s="11"/>
      <c r="W21" s="34"/>
    </row>
    <row r="22" spans="2:23" ht="16.5" customHeight="1">
      <c r="B22" s="414"/>
      <c r="C22" s="53"/>
      <c r="D22" s="54"/>
      <c r="E22" s="54"/>
      <c r="F22" s="94" t="s">
        <v>83</v>
      </c>
      <c r="G22" s="54"/>
      <c r="Q22" s="34"/>
      <c r="R22" s="10"/>
      <c r="S22" s="13"/>
      <c r="U22" s="11"/>
      <c r="W22" s="34"/>
    </row>
    <row r="23" spans="2:23" ht="16.5" customHeight="1">
      <c r="B23" s="414"/>
      <c r="C23" s="416" t="s">
        <v>71</v>
      </c>
      <c r="D23" s="367" t="s">
        <v>65</v>
      </c>
      <c r="E23" s="133" t="s">
        <v>73</v>
      </c>
      <c r="F23" s="169"/>
      <c r="G23" s="110">
        <f>SUM('(7) Emission Factors'!C77*F23)/1000</f>
        <v>0</v>
      </c>
      <c r="Q23" s="34"/>
      <c r="R23" s="10"/>
      <c r="S23" s="13"/>
      <c r="U23" s="11"/>
      <c r="W23" s="34"/>
    </row>
    <row r="24" spans="2:23" ht="16.5" customHeight="1">
      <c r="B24" s="414"/>
      <c r="C24" s="417"/>
      <c r="D24" s="341"/>
      <c r="E24" s="87" t="s">
        <v>74</v>
      </c>
      <c r="F24" s="169"/>
      <c r="G24" s="110">
        <f>SUM('(7) Emission Factors'!C78*F24)/1000</f>
        <v>0</v>
      </c>
      <c r="Q24" s="34"/>
      <c r="R24" s="10"/>
      <c r="S24" s="13"/>
      <c r="U24" s="11"/>
      <c r="W24" s="34"/>
    </row>
    <row r="25" spans="2:23" ht="16.5" customHeight="1">
      <c r="B25" s="414"/>
      <c r="C25" s="417"/>
      <c r="D25" s="341"/>
      <c r="E25" s="87" t="s">
        <v>75</v>
      </c>
      <c r="F25" s="169"/>
      <c r="G25" s="110">
        <f>SUM('(7) Emission Factors'!C79*F25)/1000</f>
        <v>0</v>
      </c>
      <c r="Q25" s="34"/>
      <c r="R25" s="10"/>
      <c r="S25" s="13"/>
      <c r="U25" s="11"/>
      <c r="W25" s="34"/>
    </row>
    <row r="26" spans="2:23" ht="16.5" customHeight="1">
      <c r="B26" s="414"/>
      <c r="C26" s="417"/>
      <c r="D26" s="342"/>
      <c r="E26" s="87" t="s">
        <v>76</v>
      </c>
      <c r="F26" s="169"/>
      <c r="G26" s="110">
        <f>SUM('(7) Emission Factors'!C80*F26)/1000</f>
        <v>0</v>
      </c>
      <c r="Q26" s="34"/>
      <c r="R26" s="10"/>
      <c r="S26" s="13"/>
      <c r="U26" s="11"/>
      <c r="W26" s="34"/>
    </row>
    <row r="27" spans="2:23" ht="16.5" customHeight="1">
      <c r="B27" s="414"/>
      <c r="C27" s="417"/>
      <c r="D27" s="367" t="s">
        <v>66</v>
      </c>
      <c r="E27" s="87" t="s">
        <v>74</v>
      </c>
      <c r="F27" s="169"/>
      <c r="G27" s="110">
        <f>SUM('(7) Emission Factors'!C85*F27)/1000</f>
        <v>0</v>
      </c>
      <c r="Q27" s="34"/>
      <c r="R27" s="10"/>
      <c r="S27" s="13"/>
      <c r="U27" s="11"/>
      <c r="W27" s="34"/>
    </row>
    <row r="28" spans="2:23" ht="16.5" customHeight="1">
      <c r="B28" s="414"/>
      <c r="C28" s="417"/>
      <c r="D28" s="342"/>
      <c r="E28" s="87" t="s">
        <v>75</v>
      </c>
      <c r="F28" s="169"/>
      <c r="G28" s="110">
        <f>SUM('(7) Emission Factors'!C86*F28)/1000</f>
        <v>0</v>
      </c>
      <c r="Q28" s="34"/>
      <c r="R28" s="10"/>
      <c r="S28" s="13"/>
      <c r="U28" s="11"/>
      <c r="W28" s="34"/>
    </row>
    <row r="29" spans="2:23" ht="16.5" customHeight="1">
      <c r="B29" s="414"/>
      <c r="C29" s="417"/>
      <c r="D29" s="367" t="s">
        <v>67</v>
      </c>
      <c r="E29" s="87" t="s">
        <v>77</v>
      </c>
      <c r="F29" s="169"/>
      <c r="G29" s="110">
        <f>SUM('(7) Emission Factors'!C81*F29)/1000</f>
        <v>0</v>
      </c>
      <c r="Q29" s="34"/>
      <c r="R29" s="10"/>
      <c r="S29" s="13"/>
      <c r="U29" s="11"/>
      <c r="W29" s="34"/>
    </row>
    <row r="30" spans="2:23" ht="16.5" customHeight="1">
      <c r="B30" s="414"/>
      <c r="C30" s="417"/>
      <c r="D30" s="341"/>
      <c r="E30" s="87" t="s">
        <v>78</v>
      </c>
      <c r="F30" s="169"/>
      <c r="G30" s="110">
        <f>SUM('(7) Emission Factors'!C82*F30)/1000</f>
        <v>0</v>
      </c>
      <c r="Q30" s="34"/>
      <c r="R30" s="10"/>
      <c r="S30" s="13"/>
      <c r="U30" s="11"/>
      <c r="W30" s="34"/>
    </row>
    <row r="31" spans="2:23" ht="16.5" customHeight="1">
      <c r="B31" s="414"/>
      <c r="C31" s="417"/>
      <c r="D31" s="341"/>
      <c r="E31" s="87" t="s">
        <v>75</v>
      </c>
      <c r="F31" s="169"/>
      <c r="G31" s="110">
        <f>SUM('(7) Emission Factors'!C83*F31)/1000</f>
        <v>0</v>
      </c>
      <c r="I31" s="23"/>
      <c r="J31" s="22"/>
      <c r="K31" s="22"/>
      <c r="Q31" s="34"/>
      <c r="R31" s="10"/>
      <c r="S31" s="13"/>
      <c r="U31" s="11"/>
      <c r="W31" s="34"/>
    </row>
    <row r="32" spans="2:23" ht="16.5" customHeight="1">
      <c r="B32" s="414"/>
      <c r="C32" s="417"/>
      <c r="D32" s="342"/>
      <c r="E32" s="87" t="s">
        <v>76</v>
      </c>
      <c r="F32" s="169"/>
      <c r="G32" s="110">
        <f>SUM('(7) Emission Factors'!C84*F32)/1000</f>
        <v>0</v>
      </c>
      <c r="I32" s="23"/>
      <c r="J32" s="22"/>
      <c r="K32" s="22"/>
      <c r="Q32" s="34"/>
      <c r="R32" s="10"/>
      <c r="S32" s="13"/>
      <c r="U32" s="11"/>
      <c r="W32" s="34"/>
    </row>
    <row r="33" spans="2:23" ht="16.5" customHeight="1">
      <c r="B33" s="414"/>
      <c r="C33" s="417"/>
      <c r="D33" s="367" t="s">
        <v>216</v>
      </c>
      <c r="E33" s="134" t="s">
        <v>217</v>
      </c>
      <c r="F33" s="169"/>
      <c r="G33" s="110">
        <f>SUM('(7) Emission Factors'!C87*F33)/1000</f>
        <v>0</v>
      </c>
      <c r="I33" s="23"/>
      <c r="J33" s="22"/>
      <c r="K33" s="22"/>
      <c r="Q33" s="34"/>
      <c r="R33" s="10"/>
      <c r="S33" s="13"/>
      <c r="U33" s="11"/>
      <c r="W33" s="34"/>
    </row>
    <row r="34" spans="2:19" ht="16.5" customHeight="1">
      <c r="B34" s="414"/>
      <c r="C34" s="417"/>
      <c r="D34" s="341"/>
      <c r="E34" s="134" t="s">
        <v>218</v>
      </c>
      <c r="F34" s="169"/>
      <c r="G34" s="110">
        <f>SUM('(7) Emission Factors'!C88*F34)/1000</f>
        <v>0</v>
      </c>
      <c r="I34" s="23"/>
      <c r="J34" s="23"/>
      <c r="K34" s="23"/>
      <c r="L34" s="13"/>
      <c r="M34" s="11"/>
      <c r="S34" s="10"/>
    </row>
    <row r="35" spans="2:19" ht="16.5" customHeight="1">
      <c r="B35" s="414"/>
      <c r="C35" s="417"/>
      <c r="D35" s="342"/>
      <c r="E35" s="134" t="s">
        <v>76</v>
      </c>
      <c r="F35" s="169"/>
      <c r="G35" s="110">
        <f>SUM('(7) Emission Factors'!C89*F35)/1000</f>
        <v>0</v>
      </c>
      <c r="I35" s="23"/>
      <c r="J35" s="35"/>
      <c r="K35" s="35"/>
      <c r="L35" s="24"/>
      <c r="N35" s="11"/>
      <c r="S35" s="10"/>
    </row>
    <row r="36" spans="2:19" ht="16.5" customHeight="1">
      <c r="B36" s="414"/>
      <c r="C36" s="417"/>
      <c r="D36" s="100" t="s">
        <v>68</v>
      </c>
      <c r="E36" s="115"/>
      <c r="F36" s="169"/>
      <c r="G36" s="110">
        <f>SUM('(7) Emission Factors'!C90*F36)/1000</f>
        <v>0</v>
      </c>
      <c r="I36" s="23"/>
      <c r="J36" s="55"/>
      <c r="K36" s="55"/>
      <c r="L36" s="13"/>
      <c r="M36" s="11"/>
      <c r="N36" s="11"/>
      <c r="P36" s="11"/>
      <c r="Q36" s="10"/>
      <c r="R36" s="10"/>
      <c r="S36" s="10"/>
    </row>
    <row r="37" spans="2:19" ht="16.5" customHeight="1">
      <c r="B37" s="414"/>
      <c r="C37" s="417"/>
      <c r="D37" s="367" t="s">
        <v>69</v>
      </c>
      <c r="E37" s="88" t="s">
        <v>0</v>
      </c>
      <c r="F37" s="169"/>
      <c r="G37" s="110">
        <f>SUM('(7) Emission Factors'!C91*F37)/1000</f>
        <v>0</v>
      </c>
      <c r="I37" s="23"/>
      <c r="J37" s="55"/>
      <c r="K37" s="55"/>
      <c r="L37" s="13"/>
      <c r="N37" s="11"/>
      <c r="R37" s="13"/>
      <c r="S37" s="10"/>
    </row>
    <row r="38" spans="2:18" s="12" customFormat="1" ht="16.5" customHeight="1">
      <c r="B38" s="414"/>
      <c r="C38" s="417"/>
      <c r="D38" s="341"/>
      <c r="E38" s="88" t="s">
        <v>81</v>
      </c>
      <c r="F38" s="169"/>
      <c r="G38" s="110">
        <f>SUM('(7) Emission Factors'!C92*F38)/1000</f>
        <v>0</v>
      </c>
      <c r="I38" s="35"/>
      <c r="J38" s="55"/>
      <c r="K38" s="55"/>
      <c r="L38" s="13"/>
      <c r="M38" s="11"/>
      <c r="N38" s="11"/>
      <c r="O38" s="10"/>
      <c r="P38" s="11"/>
      <c r="Q38" s="11"/>
      <c r="R38" s="23"/>
    </row>
    <row r="39" spans="2:18" s="12" customFormat="1" ht="16.5" customHeight="1">
      <c r="B39" s="414"/>
      <c r="C39" s="417"/>
      <c r="D39" s="341"/>
      <c r="E39" s="88" t="s">
        <v>82</v>
      </c>
      <c r="F39" s="169"/>
      <c r="G39" s="110">
        <f>SUM('(7) Emission Factors'!C93*F39)/1000</f>
        <v>0</v>
      </c>
      <c r="I39" s="35"/>
      <c r="J39" s="46"/>
      <c r="K39" s="46"/>
      <c r="L39" s="13"/>
      <c r="M39" s="11"/>
      <c r="N39" s="11"/>
      <c r="O39" s="10"/>
      <c r="P39" s="11"/>
      <c r="Q39" s="11"/>
      <c r="R39" s="23"/>
    </row>
    <row r="40" spans="2:19" ht="15.75" customHeight="1">
      <c r="B40" s="415"/>
      <c r="C40" s="418"/>
      <c r="D40" s="342"/>
      <c r="E40" s="88" t="s">
        <v>206</v>
      </c>
      <c r="F40" s="169"/>
      <c r="G40" s="110">
        <f>SUM('(7) Emission Factors'!C94*F40)/1000</f>
        <v>0</v>
      </c>
      <c r="I40" s="23"/>
      <c r="J40" s="55"/>
      <c r="K40" s="55"/>
      <c r="L40" s="13"/>
      <c r="M40" s="11"/>
      <c r="N40" s="11"/>
      <c r="O40" s="10"/>
      <c r="P40" s="11"/>
      <c r="R40" s="23"/>
      <c r="S40" s="10"/>
    </row>
    <row r="41" spans="2:19" ht="16.5" customHeight="1">
      <c r="B41" s="100" t="s">
        <v>41</v>
      </c>
      <c r="C41" s="131"/>
      <c r="D41" s="131"/>
      <c r="E41" s="132"/>
      <c r="F41" s="169"/>
      <c r="G41" s="110">
        <f>SUM('(7) Emission Factors'!C95*F41)/1000</f>
        <v>0</v>
      </c>
      <c r="I41" s="23"/>
      <c r="J41" s="55"/>
      <c r="K41" s="55"/>
      <c r="L41" s="13"/>
      <c r="M41" s="11"/>
      <c r="N41" s="11"/>
      <c r="O41" s="10"/>
      <c r="P41" s="11"/>
      <c r="R41" s="23"/>
      <c r="S41" s="10"/>
    </row>
    <row r="42" spans="2:19" ht="16.5" customHeight="1">
      <c r="B42" s="99" t="s">
        <v>40</v>
      </c>
      <c r="C42" s="131"/>
      <c r="D42" s="131"/>
      <c r="E42" s="132"/>
      <c r="F42" s="169"/>
      <c r="G42" s="110">
        <f>SUM('(7) Emission Factors'!C97*F42)/1000</f>
        <v>0</v>
      </c>
      <c r="I42" s="23"/>
      <c r="J42" s="55"/>
      <c r="K42" s="55"/>
      <c r="L42" s="13"/>
      <c r="M42" s="11"/>
      <c r="N42" s="11"/>
      <c r="O42" s="10"/>
      <c r="P42" s="11"/>
      <c r="R42" s="13"/>
      <c r="S42" s="10"/>
    </row>
    <row r="43" spans="2:19" ht="16.5" customHeight="1">
      <c r="B43" s="346" t="s">
        <v>63</v>
      </c>
      <c r="C43" s="384" t="s">
        <v>203</v>
      </c>
      <c r="D43" s="411"/>
      <c r="E43" s="385"/>
      <c r="F43" s="169"/>
      <c r="G43" s="110">
        <f>SUM('(7) Emission Factors'!C96*F43)/1000</f>
        <v>0</v>
      </c>
      <c r="I43" s="23"/>
      <c r="J43" s="55"/>
      <c r="K43" s="55"/>
      <c r="L43" s="13"/>
      <c r="M43" s="11"/>
      <c r="N43" s="11"/>
      <c r="O43" s="10"/>
      <c r="P43" s="11"/>
      <c r="R43" s="13"/>
      <c r="S43" s="10"/>
    </row>
    <row r="44" spans="2:19" ht="16.5" customHeight="1">
      <c r="B44" s="346"/>
      <c r="C44" s="384" t="s">
        <v>131</v>
      </c>
      <c r="D44" s="411"/>
      <c r="E44" s="385"/>
      <c r="F44" s="169"/>
      <c r="G44" s="110">
        <f>SUM('(7) Emission Factors'!C98*F44)/1000</f>
        <v>0</v>
      </c>
      <c r="I44" s="23"/>
      <c r="J44" s="55"/>
      <c r="K44" s="55"/>
      <c r="L44" s="13"/>
      <c r="M44" s="11"/>
      <c r="N44" s="11"/>
      <c r="O44" s="10"/>
      <c r="P44" s="11"/>
      <c r="R44" s="13"/>
      <c r="S44" s="10"/>
    </row>
    <row r="45" spans="2:19" ht="16.5" customHeight="1">
      <c r="B45" s="346"/>
      <c r="C45" s="384" t="s">
        <v>132</v>
      </c>
      <c r="D45" s="411"/>
      <c r="E45" s="385"/>
      <c r="F45" s="167"/>
      <c r="G45" s="110">
        <f>SUM('(7) Emission Factors'!C99*F45)/1000</f>
        <v>0</v>
      </c>
      <c r="I45" s="23"/>
      <c r="J45" s="55"/>
      <c r="K45" s="55"/>
      <c r="L45" s="13"/>
      <c r="M45" s="11"/>
      <c r="N45" s="11"/>
      <c r="O45" s="10"/>
      <c r="P45" s="11"/>
      <c r="R45" s="13"/>
      <c r="S45" s="10"/>
    </row>
    <row r="46" spans="6:19" ht="16.5" customHeight="1">
      <c r="F46" s="103" t="s">
        <v>337</v>
      </c>
      <c r="G46" s="91">
        <f>SUM(G19:G45)</f>
        <v>0</v>
      </c>
      <c r="I46" s="23"/>
      <c r="J46" s="55"/>
      <c r="K46" s="55"/>
      <c r="L46" s="13"/>
      <c r="M46" s="11"/>
      <c r="N46" s="11"/>
      <c r="O46" s="10"/>
      <c r="P46" s="11"/>
      <c r="S46" s="10"/>
    </row>
    <row r="47" spans="6:19" ht="16.5" customHeight="1">
      <c r="F47" s="19"/>
      <c r="G47" s="146" t="s">
        <v>356</v>
      </c>
      <c r="I47" s="23"/>
      <c r="J47" s="55"/>
      <c r="K47" s="55"/>
      <c r="L47" s="13"/>
      <c r="M47" s="11"/>
      <c r="N47" s="11"/>
      <c r="O47" s="10"/>
      <c r="P47" s="11"/>
      <c r="S47" s="10"/>
    </row>
    <row r="48" spans="7:19" ht="16.5" customHeight="1">
      <c r="G48" s="19"/>
      <c r="H48" s="26"/>
      <c r="I48" s="23"/>
      <c r="J48" s="55"/>
      <c r="K48" s="55"/>
      <c r="L48" s="13"/>
      <c r="M48" s="11"/>
      <c r="N48" s="11"/>
      <c r="O48" s="10"/>
      <c r="P48" s="11"/>
      <c r="S48" s="10"/>
    </row>
    <row r="49" spans="2:19" ht="16.5" customHeight="1">
      <c r="B49" s="35"/>
      <c r="C49" s="19"/>
      <c r="D49" s="19"/>
      <c r="E49" s="19"/>
      <c r="F49" s="19"/>
      <c r="G49" s="26"/>
      <c r="H49" s="19"/>
      <c r="I49" s="19"/>
      <c r="J49" s="23"/>
      <c r="K49" s="19"/>
      <c r="M49" s="10"/>
      <c r="O49" s="10"/>
      <c r="Q49" s="23"/>
      <c r="R49" s="10"/>
      <c r="S49" s="10"/>
    </row>
    <row r="50" spans="2:19" ht="16.5" customHeight="1">
      <c r="B50" s="35"/>
      <c r="C50" s="19"/>
      <c r="D50" s="19"/>
      <c r="E50" s="19"/>
      <c r="F50" s="19"/>
      <c r="G50" s="26"/>
      <c r="H50" s="19"/>
      <c r="I50" s="19"/>
      <c r="J50" s="23"/>
      <c r="K50" s="19"/>
      <c r="M50" s="10"/>
      <c r="O50" s="10"/>
      <c r="Q50" s="23"/>
      <c r="R50" s="10"/>
      <c r="S50" s="10"/>
    </row>
    <row r="51" spans="2:19" ht="16.5" customHeight="1">
      <c r="B51" s="35"/>
      <c r="C51" s="19"/>
      <c r="D51" s="19"/>
      <c r="E51" s="19"/>
      <c r="F51" s="19"/>
      <c r="G51" s="26"/>
      <c r="H51" s="19"/>
      <c r="I51" s="19"/>
      <c r="J51" s="23"/>
      <c r="K51" s="19"/>
      <c r="M51" s="10"/>
      <c r="O51" s="10"/>
      <c r="Q51" s="23"/>
      <c r="R51" s="10"/>
      <c r="S51" s="10"/>
    </row>
    <row r="52" spans="2:19" ht="16.5" customHeight="1">
      <c r="B52" s="35"/>
      <c r="C52" s="19"/>
      <c r="D52" s="19"/>
      <c r="E52" s="19"/>
      <c r="F52" s="19"/>
      <c r="G52" s="26"/>
      <c r="H52" s="19"/>
      <c r="I52" s="19"/>
      <c r="J52" s="23"/>
      <c r="K52" s="19"/>
      <c r="M52" s="10"/>
      <c r="O52" s="10"/>
      <c r="Q52" s="23"/>
      <c r="R52" s="10"/>
      <c r="S52" s="10"/>
    </row>
    <row r="53" spans="2:19" ht="16.5" customHeight="1">
      <c r="B53" s="35"/>
      <c r="C53" s="19"/>
      <c r="D53" s="19"/>
      <c r="E53" s="19"/>
      <c r="F53" s="19"/>
      <c r="G53" s="26"/>
      <c r="H53" s="19"/>
      <c r="I53" s="19"/>
      <c r="J53" s="23"/>
      <c r="K53" s="19"/>
      <c r="M53" s="10"/>
      <c r="O53" s="10"/>
      <c r="Q53" s="23"/>
      <c r="R53" s="10"/>
      <c r="S53" s="10"/>
    </row>
    <row r="54" spans="2:19" ht="16.5" customHeight="1">
      <c r="B54" s="35"/>
      <c r="C54" s="19"/>
      <c r="D54" s="19"/>
      <c r="E54" s="19"/>
      <c r="F54" s="19"/>
      <c r="G54" s="26"/>
      <c r="H54" s="19"/>
      <c r="I54" s="19"/>
      <c r="J54" s="23"/>
      <c r="K54" s="19"/>
      <c r="M54" s="10"/>
      <c r="O54" s="10"/>
      <c r="Q54" s="23"/>
      <c r="R54" s="10"/>
      <c r="S54" s="10"/>
    </row>
    <row r="55" spans="2:19" ht="16.5" customHeight="1">
      <c r="B55" s="35"/>
      <c r="C55" s="19"/>
      <c r="D55" s="19"/>
      <c r="E55" s="19"/>
      <c r="F55" s="19"/>
      <c r="G55" s="26"/>
      <c r="H55" s="19"/>
      <c r="I55" s="19"/>
      <c r="J55" s="23"/>
      <c r="K55" s="19"/>
      <c r="M55" s="10"/>
      <c r="O55" s="10"/>
      <c r="Q55" s="23"/>
      <c r="R55" s="10"/>
      <c r="S55" s="10"/>
    </row>
    <row r="56" spans="2:19" ht="16.5" customHeight="1">
      <c r="B56" s="35"/>
      <c r="C56" s="19"/>
      <c r="D56" s="19"/>
      <c r="E56" s="19"/>
      <c r="F56" s="19"/>
      <c r="G56" s="26"/>
      <c r="H56" s="19"/>
      <c r="I56" s="19"/>
      <c r="J56" s="23"/>
      <c r="K56" s="19"/>
      <c r="M56" s="10"/>
      <c r="O56" s="10"/>
      <c r="Q56" s="23"/>
      <c r="R56" s="10"/>
      <c r="S56" s="10"/>
    </row>
    <row r="57" spans="2:19" ht="16.5" customHeight="1">
      <c r="B57" s="19"/>
      <c r="C57" s="19"/>
      <c r="D57" s="19"/>
      <c r="E57" s="19"/>
      <c r="F57" s="19"/>
      <c r="G57" s="13"/>
      <c r="H57" s="19"/>
      <c r="I57" s="19"/>
      <c r="J57" s="10"/>
      <c r="K57" s="19"/>
      <c r="M57" s="10"/>
      <c r="O57" s="10"/>
      <c r="Q57" s="23"/>
      <c r="R57" s="10"/>
      <c r="S57" s="10"/>
    </row>
    <row r="58" spans="2:19" ht="16.5" customHeight="1">
      <c r="B58" s="19"/>
      <c r="C58" s="19"/>
      <c r="D58" s="382" t="s">
        <v>104</v>
      </c>
      <c r="E58" s="382"/>
      <c r="G58" s="13"/>
      <c r="M58" s="10"/>
      <c r="O58" s="10"/>
      <c r="Q58" s="23"/>
      <c r="R58" s="10"/>
      <c r="S58" s="10"/>
    </row>
    <row r="59" spans="2:19" ht="16.5" customHeight="1">
      <c r="B59" s="19"/>
      <c r="C59" s="19"/>
      <c r="D59" s="94" t="s">
        <v>105</v>
      </c>
      <c r="E59" s="94" t="s">
        <v>114</v>
      </c>
      <c r="G59" s="13"/>
      <c r="M59" s="10"/>
      <c r="O59" s="10"/>
      <c r="Q59" s="23"/>
      <c r="R59" s="10"/>
      <c r="S59" s="10"/>
    </row>
    <row r="60" spans="2:19" ht="16.5" customHeight="1">
      <c r="B60" s="19"/>
      <c r="C60" s="19"/>
      <c r="D60" s="190"/>
      <c r="E60" s="91">
        <f>SUM(D60*1.609)</f>
        <v>0</v>
      </c>
      <c r="G60" s="13"/>
      <c r="M60" s="10"/>
      <c r="O60" s="10"/>
      <c r="Q60" s="23"/>
      <c r="R60" s="10"/>
      <c r="S60" s="10"/>
    </row>
    <row r="61" spans="2:19" ht="16.5" customHeight="1">
      <c r="B61" s="19"/>
      <c r="C61" s="19"/>
      <c r="D61" s="19"/>
      <c r="E61" s="19"/>
      <c r="G61" s="13"/>
      <c r="M61" s="10"/>
      <c r="O61" s="10"/>
      <c r="Q61" s="23"/>
      <c r="R61" s="10"/>
      <c r="S61" s="10"/>
    </row>
    <row r="62" spans="2:19" ht="16.5" customHeight="1">
      <c r="B62" s="19"/>
      <c r="C62" s="23"/>
      <c r="D62" s="97" t="s">
        <v>80</v>
      </c>
      <c r="E62" s="11"/>
      <c r="G62" s="10"/>
      <c r="L62" s="23"/>
      <c r="M62" s="23"/>
      <c r="N62" s="23"/>
      <c r="O62" s="10"/>
      <c r="Q62" s="23"/>
      <c r="R62" s="10"/>
      <c r="S62" s="10"/>
    </row>
    <row r="63" spans="2:19" ht="33" customHeight="1">
      <c r="B63" s="344" t="s">
        <v>491</v>
      </c>
      <c r="C63" s="345"/>
      <c r="D63" s="104" t="s">
        <v>83</v>
      </c>
      <c r="E63" s="94" t="s">
        <v>341</v>
      </c>
      <c r="G63" s="10"/>
      <c r="L63" s="23"/>
      <c r="M63" s="23"/>
      <c r="N63" s="23"/>
      <c r="O63" s="10"/>
      <c r="Q63" s="23"/>
      <c r="R63" s="10"/>
      <c r="S63" s="10"/>
    </row>
    <row r="64" spans="2:19" ht="16.5" customHeight="1">
      <c r="B64" s="367" t="s">
        <v>196</v>
      </c>
      <c r="C64" s="87" t="s">
        <v>73</v>
      </c>
      <c r="D64" s="169"/>
      <c r="E64" s="110">
        <f>SUM('(7) Emission Factors'!C77*D64)/1000</f>
        <v>0</v>
      </c>
      <c r="G64" s="10"/>
      <c r="L64" s="23"/>
      <c r="M64" s="23"/>
      <c r="N64" s="23"/>
      <c r="O64" s="10"/>
      <c r="Q64" s="23"/>
      <c r="R64" s="10"/>
      <c r="S64" s="10"/>
    </row>
    <row r="65" spans="2:19" ht="16.5" customHeight="1">
      <c r="B65" s="341"/>
      <c r="C65" s="87" t="s">
        <v>74</v>
      </c>
      <c r="D65" s="169"/>
      <c r="E65" s="110">
        <f>SUM('(7) Emission Factors'!C78*D65)/1000</f>
        <v>0</v>
      </c>
      <c r="G65" s="10"/>
      <c r="L65" s="23"/>
      <c r="M65" s="23"/>
      <c r="N65" s="23"/>
      <c r="O65" s="10"/>
      <c r="Q65" s="23"/>
      <c r="R65" s="10"/>
      <c r="S65" s="10"/>
    </row>
    <row r="66" spans="2:19" ht="16.5" customHeight="1">
      <c r="B66" s="341"/>
      <c r="C66" s="87" t="s">
        <v>75</v>
      </c>
      <c r="D66" s="169"/>
      <c r="E66" s="110">
        <f>SUM('(7) Emission Factors'!C79*D66)/1000</f>
        <v>0</v>
      </c>
      <c r="G66" s="10"/>
      <c r="L66" s="23"/>
      <c r="M66" s="10"/>
      <c r="O66" s="10"/>
      <c r="Q66" s="23"/>
      <c r="R66" s="10"/>
      <c r="S66" s="10"/>
    </row>
    <row r="67" spans="2:19" ht="16.5" customHeight="1">
      <c r="B67" s="342"/>
      <c r="C67" s="87" t="s">
        <v>76</v>
      </c>
      <c r="D67" s="169"/>
      <c r="E67" s="110">
        <f>SUM('(7) Emission Factors'!C80*D67)/1000</f>
        <v>0</v>
      </c>
      <c r="G67" s="10"/>
      <c r="L67" s="23"/>
      <c r="M67" s="10"/>
      <c r="O67" s="10"/>
      <c r="Q67" s="23"/>
      <c r="R67" s="10"/>
      <c r="S67" s="10"/>
    </row>
    <row r="68" spans="2:7" ht="16.5" customHeight="1">
      <c r="B68" s="367" t="s">
        <v>84</v>
      </c>
      <c r="C68" s="87" t="s">
        <v>74</v>
      </c>
      <c r="D68" s="169"/>
      <c r="E68" s="110">
        <f>SUM('(7) Emission Factors'!C85*D68)/1000</f>
        <v>0</v>
      </c>
      <c r="G68" s="10"/>
    </row>
    <row r="69" spans="2:7" ht="16.5" customHeight="1">
      <c r="B69" s="342"/>
      <c r="C69" s="87" t="s">
        <v>75</v>
      </c>
      <c r="D69" s="169"/>
      <c r="E69" s="110">
        <f>SUM('(7) Emission Factors'!C86*D69)/1000</f>
        <v>0</v>
      </c>
      <c r="G69" s="10"/>
    </row>
    <row r="70" spans="2:7" ht="16.5" customHeight="1">
      <c r="B70" s="367" t="s">
        <v>197</v>
      </c>
      <c r="C70" s="87" t="s">
        <v>77</v>
      </c>
      <c r="D70" s="169"/>
      <c r="E70" s="110">
        <f>SUM('(7) Emission Factors'!C81*D70)/1000</f>
        <v>0</v>
      </c>
      <c r="G70" s="10"/>
    </row>
    <row r="71" spans="2:7" ht="16.5" customHeight="1">
      <c r="B71" s="341"/>
      <c r="C71" s="87" t="s">
        <v>78</v>
      </c>
      <c r="D71" s="169"/>
      <c r="E71" s="110">
        <f>SUM('(7) Emission Factors'!C82*D71)/1000</f>
        <v>0</v>
      </c>
      <c r="G71" s="10"/>
    </row>
    <row r="72" spans="2:7" ht="16.5" customHeight="1">
      <c r="B72" s="341"/>
      <c r="C72" s="87" t="s">
        <v>75</v>
      </c>
      <c r="D72" s="169"/>
      <c r="E72" s="110">
        <f>SUM('(7) Emission Factors'!C83*D72)/1000</f>
        <v>0</v>
      </c>
      <c r="G72" s="10"/>
    </row>
    <row r="73" spans="2:7" ht="16.5" customHeight="1">
      <c r="B73" s="342"/>
      <c r="C73" s="87" t="s">
        <v>76</v>
      </c>
      <c r="D73" s="169"/>
      <c r="E73" s="110">
        <f>SUM('(7) Emission Factors'!C84*D73)/1000</f>
        <v>0</v>
      </c>
      <c r="G73" s="10"/>
    </row>
    <row r="74" spans="2:7" ht="16.5" customHeight="1">
      <c r="B74" s="367" t="s">
        <v>108</v>
      </c>
      <c r="C74" s="88" t="s">
        <v>217</v>
      </c>
      <c r="D74" s="169"/>
      <c r="E74" s="110">
        <f>SUM('(7) Emission Factors'!C87*D74)/1000</f>
        <v>0</v>
      </c>
      <c r="G74" s="10"/>
    </row>
    <row r="75" spans="2:7" ht="16.5" customHeight="1">
      <c r="B75" s="341"/>
      <c r="C75" s="88" t="s">
        <v>218</v>
      </c>
      <c r="D75" s="169"/>
      <c r="E75" s="110">
        <f>SUM('(7) Emission Factors'!C88*D75)/1000</f>
        <v>0</v>
      </c>
      <c r="G75" s="10"/>
    </row>
    <row r="76" spans="2:7" ht="16.5" customHeight="1">
      <c r="B76" s="342"/>
      <c r="C76" s="88" t="s">
        <v>76</v>
      </c>
      <c r="D76" s="169"/>
      <c r="E76" s="110">
        <f>SUM('(7) Emission Factors'!C89*D76)/1000</f>
        <v>0</v>
      </c>
      <c r="G76" s="10"/>
    </row>
    <row r="77" spans="2:7" ht="16.5" customHeight="1">
      <c r="B77" s="420" t="s">
        <v>200</v>
      </c>
      <c r="C77" s="421"/>
      <c r="D77" s="169"/>
      <c r="E77" s="110">
        <f>SUM('(7) Emission Factors'!C90*D77)/1000</f>
        <v>0</v>
      </c>
      <c r="G77" s="10"/>
    </row>
    <row r="78" spans="2:7" ht="16.5" customHeight="1">
      <c r="B78" s="343" t="s">
        <v>0</v>
      </c>
      <c r="C78" s="343"/>
      <c r="D78" s="169"/>
      <c r="E78" s="110">
        <f>SUM('(7) Emission Factors'!C91*D78)/1000</f>
        <v>0</v>
      </c>
      <c r="G78" s="10"/>
    </row>
    <row r="79" spans="2:7" ht="16.5" customHeight="1">
      <c r="B79" s="343" t="s">
        <v>81</v>
      </c>
      <c r="C79" s="343"/>
      <c r="D79" s="169"/>
      <c r="E79" s="110">
        <f>SUM('(7) Emission Factors'!C92*D79)/1000</f>
        <v>0</v>
      </c>
      <c r="G79" s="10"/>
    </row>
    <row r="80" spans="2:7" ht="16.5" customHeight="1">
      <c r="B80" s="343" t="s">
        <v>82</v>
      </c>
      <c r="C80" s="343"/>
      <c r="D80" s="169"/>
      <c r="E80" s="110">
        <f>SUM('(7) Emission Factors'!C93*D80)/1000</f>
        <v>0</v>
      </c>
      <c r="G80" s="10"/>
    </row>
    <row r="81" spans="2:7" ht="16.5" customHeight="1">
      <c r="B81" s="343" t="s">
        <v>206</v>
      </c>
      <c r="C81" s="343"/>
      <c r="D81" s="169"/>
      <c r="E81" s="110">
        <f>SUM('(7) Emission Factors'!C94*D81)/1000</f>
        <v>0</v>
      </c>
      <c r="G81" s="10"/>
    </row>
    <row r="82" spans="2:7" ht="16.5" customHeight="1">
      <c r="B82" s="384" t="s">
        <v>41</v>
      </c>
      <c r="C82" s="385"/>
      <c r="D82" s="169"/>
      <c r="E82" s="110">
        <f>SUM('(7) Emission Factors'!C95*D82)/1000</f>
        <v>0</v>
      </c>
      <c r="G82" s="10"/>
    </row>
    <row r="83" spans="2:7" ht="16.5" customHeight="1">
      <c r="B83" s="384" t="s">
        <v>40</v>
      </c>
      <c r="C83" s="385"/>
      <c r="D83" s="169"/>
      <c r="E83" s="110">
        <f>SUM('(7) Emission Factors'!C97*D83)/1000</f>
        <v>0</v>
      </c>
      <c r="G83" s="10"/>
    </row>
    <row r="84" spans="2:7" ht="16.5" customHeight="1">
      <c r="B84" s="367" t="s">
        <v>63</v>
      </c>
      <c r="C84" s="88" t="s">
        <v>203</v>
      </c>
      <c r="D84" s="169"/>
      <c r="E84" s="110">
        <f>SUM('(7) Emission Factors'!C96*D84)/1000</f>
        <v>0</v>
      </c>
      <c r="G84" s="10"/>
    </row>
    <row r="85" spans="2:7" ht="16.5" customHeight="1">
      <c r="B85" s="341"/>
      <c r="C85" s="88" t="s">
        <v>131</v>
      </c>
      <c r="D85" s="169"/>
      <c r="E85" s="110">
        <f>SUM('(7) Emission Factors'!C98*D85)/1000</f>
        <v>0</v>
      </c>
      <c r="G85" s="10"/>
    </row>
    <row r="86" spans="2:7" ht="16.5" customHeight="1">
      <c r="B86" s="342"/>
      <c r="C86" s="88" t="s">
        <v>132</v>
      </c>
      <c r="D86" s="169"/>
      <c r="E86" s="110">
        <f>SUM('(7) Emission Factors'!C99*D86)/1000</f>
        <v>0</v>
      </c>
      <c r="G86" s="10"/>
    </row>
    <row r="87" spans="2:7" ht="16.5" customHeight="1">
      <c r="B87" s="22"/>
      <c r="C87" s="23"/>
      <c r="D87" s="170" t="s">
        <v>337</v>
      </c>
      <c r="E87" s="91">
        <f>SUM(E64:E86)</f>
        <v>0</v>
      </c>
      <c r="G87" s="10"/>
    </row>
    <row r="88" ht="16.5" customHeight="1">
      <c r="E88" s="146" t="s">
        <v>356</v>
      </c>
    </row>
    <row r="89" spans="2:11" ht="16.5" customHeight="1" hidden="1">
      <c r="B89" s="397"/>
      <c r="C89" s="397"/>
      <c r="F89" s="10"/>
      <c r="J89" s="10"/>
      <c r="K89" s="10"/>
    </row>
    <row r="90" spans="2:11" ht="16.5" customHeight="1" hidden="1">
      <c r="B90" s="397"/>
      <c r="C90" s="397"/>
      <c r="F90" s="10"/>
      <c r="J90" s="10"/>
      <c r="K90" s="10"/>
    </row>
    <row r="91" spans="2:19" ht="16.5" customHeight="1" hidden="1">
      <c r="B91" s="397"/>
      <c r="C91" s="397"/>
      <c r="F91" s="10"/>
      <c r="J91" s="10"/>
      <c r="K91" s="10"/>
      <c r="M91" s="10"/>
      <c r="O91" s="10"/>
      <c r="Q91" s="23"/>
      <c r="R91" s="10"/>
      <c r="S91" s="10"/>
    </row>
    <row r="92" spans="6:19" ht="16.5" customHeight="1" hidden="1">
      <c r="F92" s="10"/>
      <c r="J92" s="10"/>
      <c r="K92" s="10"/>
      <c r="M92" s="10"/>
      <c r="O92" s="10"/>
      <c r="Q92" s="23"/>
      <c r="R92" s="10"/>
      <c r="S92" s="10"/>
    </row>
    <row r="93" spans="2:19" ht="16.5" customHeight="1" hidden="1">
      <c r="B93" s="23"/>
      <c r="C93" s="23"/>
      <c r="D93" s="23"/>
      <c r="E93" s="22"/>
      <c r="F93" s="13"/>
      <c r="G93" s="30"/>
      <c r="H93" s="46"/>
      <c r="I93" s="46"/>
      <c r="J93" s="10"/>
      <c r="K93" s="10"/>
      <c r="M93" s="19"/>
      <c r="N93" s="19"/>
      <c r="O93" s="23"/>
      <c r="P93" s="19"/>
      <c r="Q93" s="19"/>
      <c r="R93" s="19"/>
      <c r="S93" s="23"/>
    </row>
    <row r="94" spans="2:19" ht="16.5" customHeight="1" hidden="1">
      <c r="B94" s="23"/>
      <c r="C94" s="23"/>
      <c r="D94" s="23"/>
      <c r="E94" s="397"/>
      <c r="F94" s="397"/>
      <c r="G94" s="13"/>
      <c r="H94" s="23"/>
      <c r="I94" s="23"/>
      <c r="J94" s="10"/>
      <c r="K94" s="10"/>
      <c r="M94" s="19"/>
      <c r="N94" s="19"/>
      <c r="O94" s="23"/>
      <c r="P94" s="19"/>
      <c r="Q94" s="19"/>
      <c r="R94" s="19"/>
      <c r="S94" s="23"/>
    </row>
    <row r="95" spans="2:19" ht="16.5" customHeight="1" hidden="1">
      <c r="B95" s="23"/>
      <c r="C95" s="23"/>
      <c r="D95" s="23"/>
      <c r="E95" s="397"/>
      <c r="F95" s="397"/>
      <c r="G95" s="13"/>
      <c r="J95" s="10"/>
      <c r="K95" s="10"/>
      <c r="M95" s="19"/>
      <c r="N95" s="19"/>
      <c r="O95" s="23"/>
      <c r="P95" s="19"/>
      <c r="Q95" s="19"/>
      <c r="R95" s="19"/>
      <c r="S95" s="23"/>
    </row>
    <row r="96" spans="2:19" ht="16.5" customHeight="1" hidden="1">
      <c r="B96" s="23"/>
      <c r="C96" s="23"/>
      <c r="D96" s="23"/>
      <c r="E96" s="23"/>
      <c r="F96" s="16"/>
      <c r="G96" s="13"/>
      <c r="J96" s="10"/>
      <c r="K96" s="10"/>
      <c r="M96" s="19"/>
      <c r="N96" s="19"/>
      <c r="O96" s="23"/>
      <c r="P96" s="19"/>
      <c r="Q96" s="19"/>
      <c r="R96" s="19"/>
      <c r="S96" s="23"/>
    </row>
    <row r="97" spans="4:20" ht="13.5" customHeight="1" hidden="1">
      <c r="D97" s="23"/>
      <c r="E97" s="23"/>
      <c r="F97" s="57"/>
      <c r="G97" s="58"/>
      <c r="H97" s="45"/>
      <c r="I97" s="45"/>
      <c r="J97" s="10"/>
      <c r="K97" s="23"/>
      <c r="L97" s="14"/>
      <c r="M97" s="14"/>
      <c r="N97" s="14"/>
      <c r="O97" s="14"/>
      <c r="P97" s="45"/>
      <c r="Q97" s="31"/>
      <c r="R97" s="19"/>
      <c r="S97" s="19"/>
      <c r="T97" s="23"/>
    </row>
    <row r="98" spans="2:20" ht="13.5" customHeight="1" hidden="1">
      <c r="B98" s="35"/>
      <c r="C98" s="24"/>
      <c r="E98" s="23"/>
      <c r="F98" s="57"/>
      <c r="H98" s="14"/>
      <c r="I98" s="14"/>
      <c r="J98" s="10"/>
      <c r="K98" s="23"/>
      <c r="L98" s="32"/>
      <c r="M98" s="32"/>
      <c r="N98" s="32"/>
      <c r="O98" s="32"/>
      <c r="P98" s="32"/>
      <c r="Q98" s="31"/>
      <c r="R98" s="19"/>
      <c r="S98" s="19"/>
      <c r="T98" s="23"/>
    </row>
    <row r="99" spans="5:20" ht="13.5" customHeight="1" hidden="1">
      <c r="E99" s="23"/>
      <c r="F99" s="57"/>
      <c r="L99" s="32"/>
      <c r="M99" s="32"/>
      <c r="N99" s="32"/>
      <c r="O99" s="32"/>
      <c r="P99" s="32"/>
      <c r="Q99" s="31"/>
      <c r="R99" s="19"/>
      <c r="S99" s="19"/>
      <c r="T99" s="23"/>
    </row>
    <row r="100" spans="5:20" ht="13.5" customHeight="1" hidden="1">
      <c r="E100" s="23"/>
      <c r="F100" s="57"/>
      <c r="L100" s="32"/>
      <c r="M100" s="32"/>
      <c r="N100" s="32"/>
      <c r="O100" s="32"/>
      <c r="P100" s="32"/>
      <c r="Q100" s="31"/>
      <c r="R100" s="19"/>
      <c r="S100" s="19"/>
      <c r="T100" s="23"/>
    </row>
    <row r="101" spans="4:20" ht="13.5" customHeight="1" hidden="1">
      <c r="D101" s="14"/>
      <c r="E101" s="23"/>
      <c r="F101" s="57"/>
      <c r="M101" s="10"/>
      <c r="O101" s="12"/>
      <c r="P101" s="23"/>
      <c r="Q101" s="19"/>
      <c r="R101" s="19"/>
      <c r="S101" s="19"/>
      <c r="T101" s="23"/>
    </row>
    <row r="102" spans="5:20" ht="13.5" customHeight="1" hidden="1">
      <c r="E102" s="23"/>
      <c r="F102" s="57"/>
      <c r="S102" s="19"/>
      <c r="T102" s="23"/>
    </row>
    <row r="103" spans="5:12" ht="12.75" hidden="1">
      <c r="E103" s="23"/>
      <c r="F103" s="57"/>
      <c r="G103" s="48"/>
      <c r="H103" s="34"/>
      <c r="I103" s="34"/>
      <c r="J103" s="10"/>
      <c r="L103" s="34"/>
    </row>
    <row r="104" spans="5:12" ht="12.75" hidden="1">
      <c r="E104" s="23"/>
      <c r="F104" s="23"/>
      <c r="G104" s="48"/>
      <c r="H104" s="34"/>
      <c r="I104" s="34"/>
      <c r="J104" s="10"/>
      <c r="L104" s="34"/>
    </row>
    <row r="105" spans="5:12" ht="12.75" hidden="1">
      <c r="E105" s="10" t="s">
        <v>207</v>
      </c>
      <c r="F105" s="10"/>
      <c r="G105" s="48"/>
      <c r="H105" s="34"/>
      <c r="I105" s="34"/>
      <c r="J105" s="10"/>
      <c r="L105" s="34"/>
    </row>
    <row r="106" spans="6:17" ht="12.75" hidden="1">
      <c r="F106" s="10"/>
      <c r="G106" s="48"/>
      <c r="H106" s="34"/>
      <c r="I106" s="34"/>
      <c r="J106" s="10"/>
      <c r="L106" s="34"/>
      <c r="M106" s="10"/>
      <c r="N106" s="13"/>
      <c r="O106" s="10"/>
      <c r="P106" s="11"/>
      <c r="Q106" s="10"/>
    </row>
    <row r="107" spans="6:20" ht="12.75" hidden="1">
      <c r="F107" s="10"/>
      <c r="G107" s="48"/>
      <c r="H107" s="34"/>
      <c r="I107" s="34"/>
      <c r="J107" s="10"/>
      <c r="L107" s="34"/>
      <c r="M107" s="10"/>
      <c r="N107" s="13"/>
      <c r="O107" s="10"/>
      <c r="P107" s="11"/>
      <c r="Q107" s="10"/>
      <c r="T107" s="11"/>
    </row>
    <row r="108" spans="6:20" ht="31.5" customHeight="1" hidden="1">
      <c r="F108" s="10"/>
      <c r="G108" s="48"/>
      <c r="H108" s="34"/>
      <c r="I108" s="34"/>
      <c r="J108" s="10"/>
      <c r="L108" s="34"/>
      <c r="M108" s="10"/>
      <c r="N108" s="13"/>
      <c r="O108" s="10"/>
      <c r="P108" s="11"/>
      <c r="Q108" s="10"/>
      <c r="T108" s="11"/>
    </row>
    <row r="109" spans="6:20" ht="35.25" customHeight="1" hidden="1">
      <c r="F109" s="10"/>
      <c r="G109" s="48"/>
      <c r="H109" s="34"/>
      <c r="I109" s="34"/>
      <c r="J109" s="10"/>
      <c r="L109" s="34"/>
      <c r="M109" s="10"/>
      <c r="N109" s="13"/>
      <c r="O109" s="10"/>
      <c r="P109" s="11"/>
      <c r="Q109" s="10"/>
      <c r="T109" s="11"/>
    </row>
    <row r="110" spans="6:20" ht="36" customHeight="1" hidden="1">
      <c r="F110" s="10"/>
      <c r="G110" s="48"/>
      <c r="H110" s="34"/>
      <c r="I110" s="34"/>
      <c r="J110" s="10"/>
      <c r="L110" s="34"/>
      <c r="M110" s="10"/>
      <c r="N110" s="13"/>
      <c r="O110" s="10"/>
      <c r="P110" s="11"/>
      <c r="Q110" s="10"/>
      <c r="T110" s="11"/>
    </row>
    <row r="111" spans="6:20" ht="17.25" customHeight="1" hidden="1">
      <c r="F111" s="10"/>
      <c r="G111" s="48"/>
      <c r="H111" s="34"/>
      <c r="I111" s="34"/>
      <c r="J111" s="10"/>
      <c r="L111" s="34"/>
      <c r="M111" s="10"/>
      <c r="N111" s="13"/>
      <c r="O111" s="10"/>
      <c r="P111" s="11"/>
      <c r="Q111" s="10"/>
      <c r="T111" s="11"/>
    </row>
    <row r="112" spans="2:20" ht="12.75" hidden="1">
      <c r="B112" s="13"/>
      <c r="D112" s="11"/>
      <c r="F112" s="10"/>
      <c r="J112" s="10"/>
      <c r="K112" s="10"/>
      <c r="M112" s="10"/>
      <c r="N112" s="13"/>
      <c r="O112" s="10"/>
      <c r="P112" s="11"/>
      <c r="Q112" s="10"/>
      <c r="T112" s="11"/>
    </row>
    <row r="113" spans="2:20" ht="12.75" hidden="1">
      <c r="B113" s="11"/>
      <c r="F113" s="10"/>
      <c r="J113" s="10"/>
      <c r="K113" s="10"/>
      <c r="M113" s="10"/>
      <c r="N113" s="13"/>
      <c r="O113" s="10"/>
      <c r="P113" s="11"/>
      <c r="Q113" s="10"/>
      <c r="T113" s="11"/>
    </row>
    <row r="114" spans="2:20" ht="12.75" hidden="1">
      <c r="B114" s="23" t="s">
        <v>134</v>
      </c>
      <c r="D114" s="10" t="s">
        <v>134</v>
      </c>
      <c r="F114" s="397" t="s">
        <v>201</v>
      </c>
      <c r="G114" s="419"/>
      <c r="H114" s="419"/>
      <c r="I114" s="13"/>
      <c r="J114" s="12"/>
      <c r="K114" s="10"/>
      <c r="L114" s="10" t="s">
        <v>133</v>
      </c>
      <c r="M114" s="10"/>
      <c r="N114" s="13"/>
      <c r="O114" s="10"/>
      <c r="P114" s="11"/>
      <c r="Q114" s="10"/>
      <c r="T114" s="11"/>
    </row>
    <row r="115" spans="2:20" ht="12.75" hidden="1">
      <c r="B115" s="23" t="s">
        <v>140</v>
      </c>
      <c r="D115" s="10" t="s">
        <v>209</v>
      </c>
      <c r="F115" s="59" t="s">
        <v>202</v>
      </c>
      <c r="G115" s="13"/>
      <c r="H115" s="22"/>
      <c r="I115" s="22"/>
      <c r="J115" s="12"/>
      <c r="K115" s="10"/>
      <c r="L115" s="10" t="s">
        <v>134</v>
      </c>
      <c r="M115" s="10"/>
      <c r="N115" s="13"/>
      <c r="O115" s="10"/>
      <c r="P115" s="11"/>
      <c r="Q115" s="10"/>
      <c r="T115" s="11"/>
    </row>
    <row r="116" spans="2:20" ht="12.75" hidden="1">
      <c r="B116" s="23" t="s">
        <v>137</v>
      </c>
      <c r="D116" s="10" t="s">
        <v>208</v>
      </c>
      <c r="F116" s="28" t="s">
        <v>204</v>
      </c>
      <c r="G116" s="13"/>
      <c r="H116" s="22"/>
      <c r="I116" s="22"/>
      <c r="J116" s="10"/>
      <c r="K116" s="10"/>
      <c r="L116" s="10" t="s">
        <v>127</v>
      </c>
      <c r="M116" s="10"/>
      <c r="N116" s="13"/>
      <c r="O116" s="10"/>
      <c r="P116" s="11"/>
      <c r="Q116" s="10"/>
      <c r="T116" s="11"/>
    </row>
    <row r="117" spans="2:20" ht="12.75" hidden="1">
      <c r="B117" s="23"/>
      <c r="F117" s="28"/>
      <c r="G117" s="13"/>
      <c r="H117" s="22"/>
      <c r="I117" s="22"/>
      <c r="J117" s="10"/>
      <c r="K117" s="10"/>
      <c r="M117" s="10"/>
      <c r="N117" s="13"/>
      <c r="O117" s="10"/>
      <c r="P117" s="11"/>
      <c r="Q117" s="10"/>
      <c r="T117" s="11"/>
    </row>
    <row r="118" spans="2:20" ht="12.75" hidden="1">
      <c r="B118" s="23" t="s">
        <v>141</v>
      </c>
      <c r="F118" s="10"/>
      <c r="G118" s="29" t="s">
        <v>205</v>
      </c>
      <c r="H118" s="23"/>
      <c r="I118" s="23"/>
      <c r="J118" s="23"/>
      <c r="K118" s="10"/>
      <c r="L118" s="10" t="s">
        <v>128</v>
      </c>
      <c r="M118" s="10"/>
      <c r="N118" s="13"/>
      <c r="O118" s="10"/>
      <c r="P118" s="11"/>
      <c r="Q118" s="10"/>
      <c r="T118" s="11"/>
    </row>
    <row r="119" spans="2:20" ht="12.75" hidden="1">
      <c r="B119" s="23" t="s">
        <v>142</v>
      </c>
      <c r="F119" s="10"/>
      <c r="J119" s="10"/>
      <c r="K119" s="10"/>
      <c r="L119" s="10" t="s">
        <v>129</v>
      </c>
      <c r="M119" s="10"/>
      <c r="N119" s="13"/>
      <c r="O119" s="10"/>
      <c r="P119" s="11"/>
      <c r="Q119" s="10"/>
      <c r="T119" s="11"/>
    </row>
    <row r="120" spans="2:20" ht="12.75" hidden="1">
      <c r="B120" s="23" t="s">
        <v>143</v>
      </c>
      <c r="E120" s="10" t="s">
        <v>134</v>
      </c>
      <c r="F120" s="10"/>
      <c r="J120" s="10"/>
      <c r="K120" s="10"/>
      <c r="L120" s="10" t="s">
        <v>130</v>
      </c>
      <c r="T120" s="11"/>
    </row>
    <row r="121" spans="2:12" ht="12.75" hidden="1">
      <c r="B121" s="23" t="s">
        <v>144</v>
      </c>
      <c r="E121" s="10" t="s">
        <v>107</v>
      </c>
      <c r="F121" s="10"/>
      <c r="J121" s="10"/>
      <c r="K121" s="10"/>
      <c r="L121" s="10" t="s">
        <v>194</v>
      </c>
    </row>
    <row r="122" spans="2:11" ht="12.75" hidden="1">
      <c r="B122" s="23" t="s">
        <v>145</v>
      </c>
      <c r="E122" s="10" t="s">
        <v>197</v>
      </c>
      <c r="F122" s="10"/>
      <c r="J122" s="10"/>
      <c r="K122" s="10"/>
    </row>
    <row r="123" spans="2:11" ht="12.75" hidden="1">
      <c r="B123" s="23" t="s">
        <v>146</v>
      </c>
      <c r="E123" s="10" t="s">
        <v>108</v>
      </c>
      <c r="F123" s="10"/>
      <c r="J123" s="10"/>
      <c r="K123" s="10"/>
    </row>
    <row r="124" spans="2:12" ht="12.75" hidden="1">
      <c r="B124" s="42" t="s">
        <v>147</v>
      </c>
      <c r="C124" s="12"/>
      <c r="D124" s="12"/>
      <c r="E124" s="12"/>
      <c r="F124" s="12"/>
      <c r="G124" s="33"/>
      <c r="H124" s="12"/>
      <c r="I124" s="12"/>
      <c r="J124" s="12"/>
      <c r="K124" s="12"/>
      <c r="L124" s="12"/>
    </row>
    <row r="125" spans="2:11" ht="12.75" hidden="1">
      <c r="B125" s="23" t="s">
        <v>148</v>
      </c>
      <c r="F125" s="10"/>
      <c r="J125" s="10"/>
      <c r="K125" s="10"/>
    </row>
    <row r="126" spans="2:11" ht="12.75" hidden="1">
      <c r="B126" s="23" t="s">
        <v>149</v>
      </c>
      <c r="F126" s="10"/>
      <c r="J126" s="10"/>
      <c r="K126" s="10"/>
    </row>
    <row r="127" spans="2:18" ht="12.75" hidden="1">
      <c r="B127" s="23" t="s">
        <v>150</v>
      </c>
      <c r="F127" s="10"/>
      <c r="J127" s="10"/>
      <c r="K127" s="10"/>
      <c r="O127" s="19"/>
      <c r="P127" s="23"/>
      <c r="Q127" s="19"/>
      <c r="R127" s="19"/>
    </row>
    <row r="128" spans="2:20" ht="12.75" hidden="1">
      <c r="B128" s="23" t="s">
        <v>151</v>
      </c>
      <c r="F128" s="10"/>
      <c r="J128" s="10"/>
      <c r="K128" s="10"/>
      <c r="M128" s="10"/>
      <c r="O128" s="10"/>
      <c r="P128" s="23"/>
      <c r="Q128" s="19"/>
      <c r="R128" s="19"/>
      <c r="S128" s="19"/>
      <c r="T128" s="23"/>
    </row>
    <row r="129" spans="2:20" ht="12.75" hidden="1">
      <c r="B129" s="23" t="s">
        <v>152</v>
      </c>
      <c r="F129" s="10"/>
      <c r="J129" s="10"/>
      <c r="K129" s="10"/>
      <c r="M129" s="10"/>
      <c r="O129" s="10"/>
      <c r="P129" s="23"/>
      <c r="Q129" s="19"/>
      <c r="R129" s="19"/>
      <c r="S129" s="19"/>
      <c r="T129" s="23"/>
    </row>
    <row r="130" spans="6:20" ht="12.75" hidden="1">
      <c r="F130" s="10"/>
      <c r="J130" s="10"/>
      <c r="K130" s="10"/>
      <c r="M130" s="10"/>
      <c r="O130" s="10"/>
      <c r="P130" s="23"/>
      <c r="Q130" s="19"/>
      <c r="R130" s="19"/>
      <c r="S130" s="19"/>
      <c r="T130" s="23"/>
    </row>
    <row r="131" spans="6:20" ht="12.75" hidden="1">
      <c r="F131" s="10"/>
      <c r="J131" s="10"/>
      <c r="K131" s="10"/>
      <c r="M131" s="10"/>
      <c r="O131" s="10"/>
      <c r="P131" s="23"/>
      <c r="Q131" s="19"/>
      <c r="R131" s="19"/>
      <c r="S131" s="19"/>
      <c r="T131" s="23"/>
    </row>
    <row r="132" spans="2:20" ht="12.75" hidden="1">
      <c r="B132" s="35"/>
      <c r="C132" s="23"/>
      <c r="D132" s="23"/>
      <c r="E132" s="23"/>
      <c r="F132" s="23"/>
      <c r="G132" s="13"/>
      <c r="H132" s="14"/>
      <c r="I132" s="14"/>
      <c r="J132" s="10"/>
      <c r="K132" s="10"/>
      <c r="M132" s="10"/>
      <c r="O132" s="10"/>
      <c r="P132" s="23"/>
      <c r="Q132" s="19"/>
      <c r="R132" s="19"/>
      <c r="S132" s="19"/>
      <c r="T132" s="23"/>
    </row>
    <row r="133" spans="2:20" ht="12.75" hidden="1">
      <c r="B133" s="42"/>
      <c r="F133" s="10"/>
      <c r="H133" s="14"/>
      <c r="I133" s="14"/>
      <c r="J133" s="10"/>
      <c r="K133" s="10"/>
      <c r="M133" s="10"/>
      <c r="O133" s="10"/>
      <c r="P133" s="23"/>
      <c r="Q133" s="19"/>
      <c r="R133" s="19"/>
      <c r="S133" s="19"/>
      <c r="T133" s="23"/>
    </row>
    <row r="134" spans="2:20" ht="12.75" hidden="1">
      <c r="B134" s="34"/>
      <c r="F134" s="10"/>
      <c r="H134" s="14"/>
      <c r="I134" s="14"/>
      <c r="J134" s="10"/>
      <c r="K134" s="10"/>
      <c r="M134" s="10"/>
      <c r="O134" s="10"/>
      <c r="P134" s="23"/>
      <c r="Q134" s="19"/>
      <c r="R134" s="19"/>
      <c r="S134" s="19"/>
      <c r="T134" s="23"/>
    </row>
    <row r="135" spans="2:20" ht="12.75" hidden="1">
      <c r="B135" s="34"/>
      <c r="F135" s="10"/>
      <c r="H135" s="14"/>
      <c r="I135" s="14"/>
      <c r="J135" s="10"/>
      <c r="K135" s="10"/>
      <c r="M135" s="10"/>
      <c r="O135" s="10"/>
      <c r="P135" s="23"/>
      <c r="Q135" s="19"/>
      <c r="R135" s="19"/>
      <c r="S135" s="19"/>
      <c r="T135" s="23"/>
    </row>
    <row r="136" spans="2:20" ht="12.75" hidden="1">
      <c r="B136" s="34"/>
      <c r="C136" s="23"/>
      <c r="D136" s="23"/>
      <c r="E136" s="23"/>
      <c r="F136" s="23"/>
      <c r="H136" s="14"/>
      <c r="I136" s="14"/>
      <c r="J136" s="10"/>
      <c r="K136" s="10"/>
      <c r="M136" s="10"/>
      <c r="O136" s="10"/>
      <c r="Q136" s="10"/>
      <c r="R136" s="10"/>
      <c r="S136" s="19"/>
      <c r="T136" s="23"/>
    </row>
    <row r="137" spans="2:19" ht="12.75" hidden="1">
      <c r="B137" s="34"/>
      <c r="C137" s="23"/>
      <c r="D137" s="23"/>
      <c r="E137" s="23"/>
      <c r="F137" s="10"/>
      <c r="H137" s="14"/>
      <c r="I137" s="14"/>
      <c r="J137" s="10"/>
      <c r="K137" s="10"/>
      <c r="M137" s="10"/>
      <c r="O137" s="10"/>
      <c r="Q137" s="10"/>
      <c r="R137" s="10"/>
      <c r="S137" s="10"/>
    </row>
    <row r="138" spans="2:19" ht="12.75" hidden="1">
      <c r="B138" s="60"/>
      <c r="C138" s="23"/>
      <c r="D138" s="23"/>
      <c r="E138" s="23"/>
      <c r="F138" s="10"/>
      <c r="H138" s="14"/>
      <c r="I138" s="14"/>
      <c r="J138" s="10"/>
      <c r="K138" s="10"/>
      <c r="M138" s="10"/>
      <c r="O138" s="10"/>
      <c r="Q138" s="10"/>
      <c r="R138" s="10"/>
      <c r="S138" s="10"/>
    </row>
    <row r="139" spans="2:19" ht="12.75" hidden="1">
      <c r="B139" s="34"/>
      <c r="C139" s="42"/>
      <c r="D139" s="23"/>
      <c r="E139" s="23"/>
      <c r="F139" s="10"/>
      <c r="H139" s="14"/>
      <c r="I139" s="14"/>
      <c r="J139" s="10"/>
      <c r="K139" s="10"/>
      <c r="M139" s="10"/>
      <c r="O139" s="10"/>
      <c r="Q139" s="10"/>
      <c r="R139" s="10"/>
      <c r="S139" s="10"/>
    </row>
    <row r="140" spans="2:19" ht="12.75" hidden="1">
      <c r="B140" s="34"/>
      <c r="C140" s="42"/>
      <c r="D140" s="23"/>
      <c r="E140" s="23"/>
      <c r="F140" s="10"/>
      <c r="H140" s="14"/>
      <c r="I140" s="14"/>
      <c r="J140" s="10"/>
      <c r="K140" s="10"/>
      <c r="M140" s="10"/>
      <c r="O140" s="10"/>
      <c r="Q140" s="10"/>
      <c r="R140" s="10"/>
      <c r="S140" s="10"/>
    </row>
    <row r="141" spans="2:19" ht="12.75" hidden="1">
      <c r="B141" s="34"/>
      <c r="C141" s="42"/>
      <c r="D141" s="23"/>
      <c r="E141" s="23"/>
      <c r="F141" s="10"/>
      <c r="H141" s="14"/>
      <c r="I141" s="14"/>
      <c r="J141" s="10"/>
      <c r="K141" s="10"/>
      <c r="M141" s="10"/>
      <c r="O141" s="10"/>
      <c r="Q141" s="10"/>
      <c r="R141" s="10"/>
      <c r="S141" s="10"/>
    </row>
    <row r="142" spans="2:19" ht="12.75" hidden="1">
      <c r="B142" s="34"/>
      <c r="C142" s="42"/>
      <c r="D142" s="23"/>
      <c r="E142" s="23"/>
      <c r="F142" s="10"/>
      <c r="H142" s="14"/>
      <c r="I142" s="14"/>
      <c r="J142" s="10"/>
      <c r="K142" s="10"/>
      <c r="M142" s="10"/>
      <c r="O142" s="10"/>
      <c r="Q142" s="10"/>
      <c r="R142" s="10"/>
      <c r="S142" s="10"/>
    </row>
    <row r="143" spans="2:19" ht="12.75" hidden="1">
      <c r="B143" s="35"/>
      <c r="C143" s="23"/>
      <c r="D143" s="23"/>
      <c r="E143" s="23"/>
      <c r="F143" s="10"/>
      <c r="H143" s="14"/>
      <c r="I143" s="14"/>
      <c r="J143" s="10"/>
      <c r="K143" s="10"/>
      <c r="M143" s="10"/>
      <c r="O143" s="10"/>
      <c r="Q143" s="10"/>
      <c r="R143" s="10"/>
      <c r="S143" s="10"/>
    </row>
    <row r="144" spans="2:19" ht="12.75" hidden="1">
      <c r="B144" s="35"/>
      <c r="C144" s="23"/>
      <c r="D144" s="23"/>
      <c r="E144" s="23"/>
      <c r="F144" s="10"/>
      <c r="H144" s="14"/>
      <c r="I144" s="14"/>
      <c r="J144" s="10"/>
      <c r="K144" s="10"/>
      <c r="M144" s="10"/>
      <c r="O144" s="10"/>
      <c r="Q144" s="10"/>
      <c r="R144" s="10"/>
      <c r="S144" s="10"/>
    </row>
    <row r="145" spans="2:19" ht="12.75" hidden="1">
      <c r="B145" s="35"/>
      <c r="C145" s="23"/>
      <c r="D145" s="23"/>
      <c r="E145" s="23"/>
      <c r="F145" s="10"/>
      <c r="H145" s="14"/>
      <c r="I145" s="14"/>
      <c r="J145" s="10"/>
      <c r="K145" s="10"/>
      <c r="M145" s="10"/>
      <c r="O145" s="10"/>
      <c r="Q145" s="10"/>
      <c r="R145" s="10"/>
      <c r="S145" s="10"/>
    </row>
    <row r="146" spans="2:19" ht="12.75" hidden="1">
      <c r="B146" s="35"/>
      <c r="C146" s="23"/>
      <c r="D146" s="23"/>
      <c r="E146" s="23"/>
      <c r="F146" s="10"/>
      <c r="H146" s="14"/>
      <c r="I146" s="14"/>
      <c r="J146" s="10"/>
      <c r="K146" s="10"/>
      <c r="M146" s="10"/>
      <c r="O146" s="10"/>
      <c r="Q146" s="10"/>
      <c r="R146" s="10"/>
      <c r="S146" s="10"/>
    </row>
    <row r="147" spans="2:19" ht="12.75" hidden="1">
      <c r="B147" s="35"/>
      <c r="C147" s="35"/>
      <c r="D147" s="35"/>
      <c r="E147" s="35"/>
      <c r="F147" s="35"/>
      <c r="G147" s="19"/>
      <c r="H147" s="14"/>
      <c r="I147" s="14"/>
      <c r="J147" s="10"/>
      <c r="K147" s="10"/>
      <c r="M147" s="10"/>
      <c r="O147" s="10"/>
      <c r="Q147" s="10"/>
      <c r="R147" s="10"/>
      <c r="S147" s="10"/>
    </row>
    <row r="148" spans="2:19" ht="12.75" hidden="1">
      <c r="B148" s="42"/>
      <c r="C148" s="23"/>
      <c r="D148" s="23"/>
      <c r="F148" s="23"/>
      <c r="G148" s="13"/>
      <c r="H148" s="14"/>
      <c r="I148" s="14"/>
      <c r="J148" s="10"/>
      <c r="K148" s="10"/>
      <c r="M148" s="10"/>
      <c r="O148" s="10"/>
      <c r="Q148" s="10"/>
      <c r="R148" s="10"/>
      <c r="S148" s="10"/>
    </row>
    <row r="149" spans="2:19" ht="12.75" hidden="1">
      <c r="B149" s="61"/>
      <c r="C149" s="23"/>
      <c r="D149" s="23"/>
      <c r="F149" s="23"/>
      <c r="G149" s="13"/>
      <c r="H149" s="14"/>
      <c r="I149" s="14"/>
      <c r="J149" s="10"/>
      <c r="K149" s="10"/>
      <c r="M149" s="10"/>
      <c r="O149" s="10"/>
      <c r="Q149" s="10"/>
      <c r="R149" s="10"/>
      <c r="S149" s="10"/>
    </row>
    <row r="150" spans="2:19" ht="12" customHeight="1" hidden="1">
      <c r="B150" s="42"/>
      <c r="C150" s="23"/>
      <c r="D150" s="23"/>
      <c r="F150" s="23"/>
      <c r="G150" s="13"/>
      <c r="H150" s="14"/>
      <c r="I150" s="14"/>
      <c r="J150" s="10"/>
      <c r="K150" s="10"/>
      <c r="M150" s="10"/>
      <c r="O150" s="10"/>
      <c r="Q150" s="10"/>
      <c r="R150" s="10"/>
      <c r="S150" s="10"/>
    </row>
    <row r="151" spans="2:19" ht="12.75" hidden="1">
      <c r="B151" s="42"/>
      <c r="C151" s="23"/>
      <c r="D151" s="23"/>
      <c r="F151" s="23"/>
      <c r="G151" s="13"/>
      <c r="H151" s="14"/>
      <c r="I151" s="14"/>
      <c r="J151" s="10"/>
      <c r="K151" s="10"/>
      <c r="M151" s="10"/>
      <c r="O151" s="10"/>
      <c r="Q151" s="10"/>
      <c r="R151" s="10"/>
      <c r="S151" s="10"/>
    </row>
    <row r="152" spans="2:19" ht="12.75" hidden="1">
      <c r="B152" s="42"/>
      <c r="C152" s="23"/>
      <c r="D152" s="23"/>
      <c r="F152" s="23"/>
      <c r="G152" s="13"/>
      <c r="H152" s="14"/>
      <c r="I152" s="14"/>
      <c r="J152" s="10"/>
      <c r="K152" s="10"/>
      <c r="M152" s="10"/>
      <c r="O152" s="10"/>
      <c r="Q152" s="10"/>
      <c r="R152" s="10"/>
      <c r="S152" s="10"/>
    </row>
    <row r="153" spans="2:19" ht="12.75" hidden="1">
      <c r="B153" s="42"/>
      <c r="C153" s="23"/>
      <c r="D153" s="23"/>
      <c r="F153" s="23"/>
      <c r="G153" s="13"/>
      <c r="H153" s="14"/>
      <c r="I153" s="14"/>
      <c r="J153" s="10"/>
      <c r="K153" s="10"/>
      <c r="M153" s="10"/>
      <c r="O153" s="10"/>
      <c r="Q153" s="10"/>
      <c r="R153" s="10"/>
      <c r="S153" s="10"/>
    </row>
    <row r="154" spans="2:19" ht="12.75" hidden="1">
      <c r="B154" s="12"/>
      <c r="C154" s="23"/>
      <c r="D154" s="23"/>
      <c r="E154" s="23"/>
      <c r="F154" s="10"/>
      <c r="H154" s="14"/>
      <c r="I154" s="14"/>
      <c r="J154" s="10"/>
      <c r="K154" s="10"/>
      <c r="M154" s="10"/>
      <c r="O154" s="10"/>
      <c r="Q154" s="10"/>
      <c r="R154" s="10"/>
      <c r="S154" s="10"/>
    </row>
    <row r="155" spans="2:19" ht="12.75" hidden="1">
      <c r="B155" s="12"/>
      <c r="F155" s="10"/>
      <c r="H155" s="14"/>
      <c r="I155" s="14"/>
      <c r="J155" s="10"/>
      <c r="K155" s="10"/>
      <c r="M155" s="10"/>
      <c r="O155" s="10"/>
      <c r="Q155" s="10"/>
      <c r="R155" s="10"/>
      <c r="S155" s="10"/>
    </row>
    <row r="156" spans="2:19" ht="12.75" hidden="1">
      <c r="B156" s="35"/>
      <c r="C156" s="35"/>
      <c r="D156" s="35"/>
      <c r="E156" s="35"/>
      <c r="F156" s="35"/>
      <c r="G156" s="19"/>
      <c r="H156" s="14"/>
      <c r="I156" s="14"/>
      <c r="J156" s="10"/>
      <c r="K156" s="10"/>
      <c r="M156" s="10"/>
      <c r="O156" s="10"/>
      <c r="Q156" s="10"/>
      <c r="R156" s="10"/>
      <c r="S156" s="10"/>
    </row>
    <row r="157" spans="2:19" ht="12.75" hidden="1">
      <c r="B157" s="41"/>
      <c r="F157" s="10"/>
      <c r="H157" s="14"/>
      <c r="I157" s="14"/>
      <c r="J157" s="10"/>
      <c r="K157" s="10"/>
      <c r="M157" s="10"/>
      <c r="O157" s="10"/>
      <c r="Q157" s="10"/>
      <c r="R157" s="10"/>
      <c r="S157" s="10"/>
    </row>
    <row r="158" spans="2:19" ht="12.75" hidden="1">
      <c r="B158" s="41"/>
      <c r="F158" s="10"/>
      <c r="H158" s="14"/>
      <c r="I158" s="14"/>
      <c r="J158" s="10"/>
      <c r="K158" s="10"/>
      <c r="M158" s="10"/>
      <c r="O158" s="10"/>
      <c r="Q158" s="10"/>
      <c r="R158" s="10"/>
      <c r="S158" s="10"/>
    </row>
    <row r="159" spans="2:19" ht="12.75" hidden="1">
      <c r="B159" s="41"/>
      <c r="F159" s="10"/>
      <c r="H159" s="14"/>
      <c r="I159" s="14"/>
      <c r="J159" s="10"/>
      <c r="K159" s="10"/>
      <c r="M159" s="10"/>
      <c r="O159" s="10"/>
      <c r="Q159" s="10"/>
      <c r="R159" s="10"/>
      <c r="S159" s="10"/>
    </row>
    <row r="160" spans="2:19" ht="12.75" hidden="1">
      <c r="B160" s="41"/>
      <c r="F160" s="10"/>
      <c r="H160" s="14"/>
      <c r="I160" s="14"/>
      <c r="J160" s="10"/>
      <c r="K160" s="10"/>
      <c r="M160" s="10"/>
      <c r="O160" s="10"/>
      <c r="Q160" s="10"/>
      <c r="R160" s="10"/>
      <c r="S160" s="10"/>
    </row>
    <row r="161" spans="2:19" ht="12.75" hidden="1">
      <c r="B161" s="41"/>
      <c r="F161" s="10"/>
      <c r="H161" s="14"/>
      <c r="I161" s="14"/>
      <c r="J161" s="10"/>
      <c r="K161" s="10"/>
      <c r="M161" s="10"/>
      <c r="O161" s="10"/>
      <c r="Q161" s="10"/>
      <c r="R161" s="10"/>
      <c r="S161" s="10"/>
    </row>
    <row r="162" spans="2:19" ht="12.75" hidden="1">
      <c r="B162" s="41"/>
      <c r="F162" s="10"/>
      <c r="H162" s="14"/>
      <c r="I162" s="14"/>
      <c r="J162" s="10"/>
      <c r="K162" s="10"/>
      <c r="M162" s="10"/>
      <c r="O162" s="10"/>
      <c r="Q162" s="10"/>
      <c r="R162" s="10"/>
      <c r="S162" s="10"/>
    </row>
    <row r="163" spans="2:19" ht="12.75" hidden="1">
      <c r="B163" s="41"/>
      <c r="F163" s="10"/>
      <c r="H163" s="14"/>
      <c r="I163" s="14"/>
      <c r="J163" s="10"/>
      <c r="K163" s="10"/>
      <c r="M163" s="10"/>
      <c r="O163" s="10"/>
      <c r="Q163" s="10"/>
      <c r="R163" s="10"/>
      <c r="S163" s="10"/>
    </row>
    <row r="164" spans="2:19" ht="12.75" hidden="1">
      <c r="B164" s="12"/>
      <c r="F164" s="10"/>
      <c r="H164" s="14"/>
      <c r="I164" s="14"/>
      <c r="J164" s="10"/>
      <c r="K164" s="10"/>
      <c r="M164" s="10"/>
      <c r="O164" s="10"/>
      <c r="Q164" s="10"/>
      <c r="R164" s="10"/>
      <c r="S164" s="10"/>
    </row>
    <row r="165" spans="2:19" ht="12.75" hidden="1">
      <c r="B165" s="12"/>
      <c r="F165" s="10"/>
      <c r="H165" s="14"/>
      <c r="I165" s="14"/>
      <c r="J165" s="10"/>
      <c r="K165" s="10"/>
      <c r="M165" s="10"/>
      <c r="O165" s="10"/>
      <c r="Q165" s="10"/>
      <c r="R165" s="10"/>
      <c r="S165" s="10"/>
    </row>
    <row r="166" spans="2:19" ht="12.75" hidden="1">
      <c r="B166" s="12"/>
      <c r="F166" s="10"/>
      <c r="H166" s="14"/>
      <c r="I166" s="14"/>
      <c r="J166" s="10"/>
      <c r="K166" s="10"/>
      <c r="M166" s="10"/>
      <c r="O166" s="10"/>
      <c r="Q166" s="10"/>
      <c r="R166" s="10"/>
      <c r="S166" s="10"/>
    </row>
    <row r="167" spans="2:19" ht="12.75" hidden="1">
      <c r="B167" s="35"/>
      <c r="C167" s="35"/>
      <c r="D167" s="35"/>
      <c r="E167" s="35"/>
      <c r="F167" s="35"/>
      <c r="G167" s="19"/>
      <c r="H167" s="14"/>
      <c r="I167" s="14"/>
      <c r="J167" s="10"/>
      <c r="K167" s="10"/>
      <c r="M167" s="10"/>
      <c r="O167" s="10"/>
      <c r="Q167" s="10"/>
      <c r="R167" s="10"/>
      <c r="S167" s="10"/>
    </row>
    <row r="168" spans="2:19" ht="12.75" hidden="1">
      <c r="B168" s="41"/>
      <c r="F168" s="10"/>
      <c r="H168" s="14"/>
      <c r="I168" s="14"/>
      <c r="J168" s="10"/>
      <c r="K168" s="10"/>
      <c r="M168" s="10"/>
      <c r="O168" s="10"/>
      <c r="Q168" s="10"/>
      <c r="R168" s="10"/>
      <c r="S168" s="10"/>
    </row>
    <row r="169" spans="2:19" ht="12.75" hidden="1">
      <c r="B169" s="41"/>
      <c r="F169" s="10"/>
      <c r="H169" s="14"/>
      <c r="I169" s="14"/>
      <c r="J169" s="10"/>
      <c r="K169" s="10"/>
      <c r="M169" s="10"/>
      <c r="O169" s="10"/>
      <c r="Q169" s="10"/>
      <c r="R169" s="10"/>
      <c r="S169" s="10"/>
    </row>
    <row r="170" spans="2:19" ht="12.75" hidden="1">
      <c r="B170" s="41"/>
      <c r="F170" s="10"/>
      <c r="H170" s="14"/>
      <c r="I170" s="14"/>
      <c r="J170" s="10"/>
      <c r="K170" s="10"/>
      <c r="M170" s="10"/>
      <c r="O170" s="10"/>
      <c r="Q170" s="10"/>
      <c r="R170" s="10"/>
      <c r="S170" s="10"/>
    </row>
    <row r="171" spans="13:19" ht="12.75" hidden="1">
      <c r="M171" s="10"/>
      <c r="O171" s="10"/>
      <c r="Q171" s="10"/>
      <c r="R171" s="10"/>
      <c r="S171" s="10"/>
    </row>
    <row r="172" spans="13:19" ht="12.75" hidden="1">
      <c r="M172" s="10"/>
      <c r="O172" s="10"/>
      <c r="Q172" s="10"/>
      <c r="R172" s="10"/>
      <c r="S172" s="10"/>
    </row>
    <row r="173" spans="13:19" ht="12.75" hidden="1">
      <c r="M173" s="10"/>
      <c r="O173" s="10"/>
      <c r="Q173" s="10"/>
      <c r="R173" s="10"/>
      <c r="S173" s="10"/>
    </row>
    <row r="174" spans="14:19" ht="12.75" hidden="1">
      <c r="N174" s="11"/>
      <c r="Q174" s="10"/>
      <c r="R174" s="10"/>
      <c r="S174" s="10"/>
    </row>
    <row r="175" spans="14:19" ht="12.75" hidden="1">
      <c r="N175" s="11"/>
      <c r="Q175" s="10"/>
      <c r="R175" s="10"/>
      <c r="S175" s="10"/>
    </row>
    <row r="176" spans="14:19" ht="12.75" hidden="1">
      <c r="N176" s="11"/>
      <c r="Q176" s="10"/>
      <c r="R176" s="10"/>
      <c r="S176" s="10"/>
    </row>
    <row r="177" spans="14:19" ht="12.75" hidden="1">
      <c r="N177" s="11"/>
      <c r="Q177" s="10"/>
      <c r="R177" s="10"/>
      <c r="S177" s="10"/>
    </row>
    <row r="178" spans="14:19" ht="12.75" hidden="1">
      <c r="N178" s="11"/>
      <c r="Q178" s="10"/>
      <c r="R178" s="10"/>
      <c r="S178" s="10"/>
    </row>
    <row r="179" spans="14:19" ht="12.75" hidden="1">
      <c r="N179" s="11"/>
      <c r="Q179" s="10"/>
      <c r="R179" s="10"/>
      <c r="S179" s="10"/>
    </row>
    <row r="180" spans="14:19" ht="12.75" hidden="1">
      <c r="N180" s="11"/>
      <c r="Q180" s="10"/>
      <c r="R180" s="10"/>
      <c r="S180" s="10"/>
    </row>
    <row r="181" spans="14:19" ht="12.75" hidden="1">
      <c r="N181" s="11"/>
      <c r="Q181" s="10"/>
      <c r="R181" s="10"/>
      <c r="S181" s="10"/>
    </row>
    <row r="182" spans="14:19" ht="12.75" hidden="1">
      <c r="N182" s="11"/>
      <c r="S182" s="10"/>
    </row>
    <row r="183" ht="12.75" hidden="1">
      <c r="N183" s="11"/>
    </row>
    <row r="184" ht="12.75" hidden="1">
      <c r="N184" s="11"/>
    </row>
    <row r="185" ht="12.75" hidden="1">
      <c r="N185" s="11"/>
    </row>
    <row r="186" ht="12.75" hidden="1">
      <c r="N186" s="11"/>
    </row>
    <row r="187" ht="12.75" hidden="1">
      <c r="N187" s="11"/>
    </row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spans="2:7" ht="12.75">
      <c r="B209" s="52"/>
      <c r="C209" s="97" t="s">
        <v>80</v>
      </c>
      <c r="D209" s="50"/>
      <c r="E209" s="383" t="s">
        <v>79</v>
      </c>
      <c r="F209" s="383"/>
      <c r="G209" s="6"/>
    </row>
    <row r="210" spans="2:7" ht="25.5">
      <c r="B210" s="95" t="s">
        <v>120</v>
      </c>
      <c r="C210" s="94" t="s">
        <v>357</v>
      </c>
      <c r="D210" s="89" t="s">
        <v>37</v>
      </c>
      <c r="E210" s="95" t="s">
        <v>373</v>
      </c>
      <c r="F210" s="104" t="s">
        <v>374</v>
      </c>
      <c r="G210" s="94" t="s">
        <v>341</v>
      </c>
    </row>
    <row r="211" spans="2:7" ht="16.5" customHeight="1">
      <c r="B211" s="98" t="s">
        <v>196</v>
      </c>
      <c r="C211" s="178"/>
      <c r="D211" s="107">
        <f>SUM((C211/1000)*'(7) Emission Factors'!C103)/1000</f>
        <v>0</v>
      </c>
      <c r="E211" s="287"/>
      <c r="F211" s="179" t="s">
        <v>134</v>
      </c>
      <c r="G211" s="102">
        <f>IF(E211&gt;0,(D211*E211*'(7) Emission Factors'!$C$74),((IF(F211="*INSERT*","0",IF(F211="&lt;25km","15",IF(F211="25-50km","37.5",IF(F211="50-150km","75",IF(F211="&gt;150km",250))))))*'(7) Emission Factors'!$C$74*D211))/1000</f>
        <v>0</v>
      </c>
    </row>
    <row r="212" spans="2:7" ht="16.5" customHeight="1">
      <c r="B212" s="98" t="s">
        <v>197</v>
      </c>
      <c r="C212" s="178"/>
      <c r="D212" s="107">
        <f>SUM((C212/1000)*'(7) Emission Factors'!C104)/1000</f>
        <v>0</v>
      </c>
      <c r="E212" s="287"/>
      <c r="F212" s="179" t="s">
        <v>134</v>
      </c>
      <c r="G212" s="102">
        <f>IF(E212&gt;0,(D212*E212*'(7) Emission Factors'!$C$74),((IF(F212="*INSERT*","0",IF(F212="&lt;25km","15",IF(F212="25-50km","37.5",IF(F212="50-150km","75",IF(F212="&gt;150km",250))))))*'(7) Emission Factors'!$C$74*D212))/1000</f>
        <v>0</v>
      </c>
    </row>
    <row r="213" spans="2:7" ht="16.5" customHeight="1">
      <c r="B213" s="98" t="s">
        <v>121</v>
      </c>
      <c r="C213" s="178"/>
      <c r="D213" s="107">
        <f>SUM(C213*'(7) Emission Factors'!C105)/1000</f>
        <v>0</v>
      </c>
      <c r="E213" s="287"/>
      <c r="F213" s="179" t="s">
        <v>134</v>
      </c>
      <c r="G213" s="102">
        <f>IF(E213&gt;0,(D213*E213*'(7) Emission Factors'!$C$74),((IF(F213="*INSERT*","0",IF(F213="&lt;25km","15",IF(F213="25-50km","37.5",IF(F213="50-150km","75",IF(F213="&gt;150km",250))))))*'(7) Emission Factors'!$C$74*D213))/1000</f>
        <v>0</v>
      </c>
    </row>
    <row r="214" spans="2:7" ht="16.5" customHeight="1">
      <c r="B214" s="52"/>
      <c r="C214" s="171"/>
      <c r="D214" s="172"/>
      <c r="E214" s="51"/>
      <c r="F214" s="170" t="s">
        <v>337</v>
      </c>
      <c r="G214" s="159">
        <f>SUM(G211:G213)</f>
        <v>0</v>
      </c>
    </row>
    <row r="215" ht="16.5" customHeight="1"/>
    <row r="216" ht="16.5" customHeight="1"/>
    <row r="217" ht="16.5" customHeight="1"/>
    <row r="218" ht="16.5" customHeight="1"/>
    <row r="219" ht="16.5" customHeight="1" hidden="1"/>
    <row r="220" ht="16.5" customHeight="1" hidden="1"/>
    <row r="221" ht="16.5" customHeight="1" hidden="1"/>
    <row r="222" ht="16.5" customHeight="1" hidden="1"/>
    <row r="223" ht="16.5" customHeight="1" hidden="1"/>
    <row r="224" ht="12.75" hidden="1"/>
    <row r="225" ht="12.75" hidden="1"/>
    <row r="226" ht="12.75" hidden="1"/>
    <row r="227" ht="12.75" hidden="1"/>
    <row r="228" ht="12.75" hidden="1"/>
    <row r="229" ht="12.75" hidden="1">
      <c r="C229" s="194" t="s">
        <v>134</v>
      </c>
    </row>
    <row r="230" ht="12.75" hidden="1">
      <c r="C230" s="194" t="s">
        <v>38</v>
      </c>
    </row>
    <row r="231" ht="12.75" hidden="1">
      <c r="C231" s="195" t="s">
        <v>39</v>
      </c>
    </row>
    <row r="232" ht="12.75" hidden="1">
      <c r="C232" s="194" t="s">
        <v>238</v>
      </c>
    </row>
    <row r="233" ht="12.75" hidden="1">
      <c r="C233" s="194" t="s">
        <v>239</v>
      </c>
    </row>
    <row r="234" ht="12.75"/>
    <row r="235" ht="12.75"/>
    <row r="236" ht="12.75"/>
  </sheetData>
  <sheetProtection password="CE9E" sheet="1" selectLockedCells="1"/>
  <protectedRanges>
    <protectedRange sqref="F15 F19:F21 D64:D86 D60 F23:F45" name="Transport"/>
  </protectedRanges>
  <mergeCells count="36">
    <mergeCell ref="F114:H114"/>
    <mergeCell ref="E94:F95"/>
    <mergeCell ref="B68:B69"/>
    <mergeCell ref="B77:C77"/>
    <mergeCell ref="B79:C79"/>
    <mergeCell ref="B74:B76"/>
    <mergeCell ref="B78:C78"/>
    <mergeCell ref="B70:B73"/>
    <mergeCell ref="B1:G1"/>
    <mergeCell ref="F13:G13"/>
    <mergeCell ref="D58:E58"/>
    <mergeCell ref="D18:E18"/>
    <mergeCell ref="D19:E19"/>
    <mergeCell ref="B19:B40"/>
    <mergeCell ref="D23:D26"/>
    <mergeCell ref="D27:D28"/>
    <mergeCell ref="C23:C40"/>
    <mergeCell ref="D33:D35"/>
    <mergeCell ref="B64:B67"/>
    <mergeCell ref="B89:C91"/>
    <mergeCell ref="B84:B86"/>
    <mergeCell ref="B43:B45"/>
    <mergeCell ref="C43:E43"/>
    <mergeCell ref="C44:E44"/>
    <mergeCell ref="C45:E45"/>
    <mergeCell ref="B80:C80"/>
    <mergeCell ref="E209:F209"/>
    <mergeCell ref="B83:C83"/>
    <mergeCell ref="B82:C82"/>
    <mergeCell ref="C19:C21"/>
    <mergeCell ref="D21:E21"/>
    <mergeCell ref="D29:D32"/>
    <mergeCell ref="D20:E20"/>
    <mergeCell ref="B81:C81"/>
    <mergeCell ref="D37:D40"/>
    <mergeCell ref="B63:C63"/>
  </mergeCells>
  <dataValidations count="1">
    <dataValidation type="list" allowBlank="1" showInputMessage="1" showErrorMessage="1" sqref="F211:F213">
      <formula1>$C$229:$C$233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3" r:id="rId2"/>
  <headerFooter alignWithMargins="0">
    <oddHeader>&amp;LHA Carbon Calculation for MACs&amp;R(4) Transport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8"/>
    <pageSetUpPr fitToPage="1"/>
  </sheetPr>
  <dimension ref="B1:Q73"/>
  <sheetViews>
    <sheetView zoomScalePageLayoutView="0" workbookViewId="0" topLeftCell="A1">
      <selection activeCell="E39" sqref="E39"/>
    </sheetView>
  </sheetViews>
  <sheetFormatPr defaultColWidth="0" defaultRowHeight="12.75" zeroHeight="1"/>
  <cols>
    <col min="1" max="1" width="3.7109375" style="63" customWidth="1"/>
    <col min="2" max="2" width="19.7109375" style="63" customWidth="1"/>
    <col min="3" max="3" width="22.28125" style="63" customWidth="1"/>
    <col min="4" max="4" width="16.421875" style="63" customWidth="1"/>
    <col min="5" max="5" width="21.7109375" style="63" customWidth="1"/>
    <col min="6" max="6" width="21.7109375" style="38" customWidth="1"/>
    <col min="7" max="7" width="16.140625" style="38" bestFit="1" customWidth="1"/>
    <col min="8" max="8" width="15.140625" style="38" customWidth="1"/>
    <col min="9" max="9" width="18.57421875" style="38" customWidth="1"/>
    <col min="10" max="10" width="10.7109375" style="38" customWidth="1"/>
    <col min="11" max="11" width="10.7109375" style="63" customWidth="1"/>
    <col min="12" max="12" width="10.7109375" style="63" hidden="1" customWidth="1"/>
    <col min="13" max="13" width="3.7109375" style="63" hidden="1" customWidth="1"/>
    <col min="14" max="14" width="8.00390625" style="63" hidden="1" customWidth="1"/>
    <col min="15" max="15" width="8.7109375" style="63" hidden="1" customWidth="1"/>
    <col min="16" max="16" width="17.8515625" style="63" hidden="1" customWidth="1"/>
    <col min="17" max="18" width="0" style="63" hidden="1" customWidth="1"/>
    <col min="19" max="19" width="20.7109375" style="63" hidden="1" customWidth="1"/>
    <col min="20" max="16384" width="0" style="63" hidden="1" customWidth="1"/>
  </cols>
  <sheetData>
    <row r="1" spans="2:16" ht="79.5" customHeight="1">
      <c r="B1" s="422" t="s">
        <v>380</v>
      </c>
      <c r="C1" s="422"/>
      <c r="D1" s="422"/>
      <c r="E1" s="422"/>
      <c r="F1" s="422"/>
      <c r="G1" s="422"/>
      <c r="H1" s="422"/>
      <c r="I1" s="422"/>
      <c r="J1" s="422"/>
      <c r="L1" s="62"/>
      <c r="M1" s="62"/>
      <c r="N1" s="62"/>
      <c r="O1" s="62"/>
      <c r="P1" s="62"/>
    </row>
    <row r="2" spans="2:16" ht="16.5" customHeight="1">
      <c r="B2" s="62"/>
      <c r="C2" s="62"/>
      <c r="D2" s="62"/>
      <c r="E2" s="62"/>
      <c r="F2" s="62"/>
      <c r="G2" s="62"/>
      <c r="H2" s="62"/>
      <c r="I2" s="62"/>
      <c r="J2" s="62"/>
      <c r="L2" s="62"/>
      <c r="M2" s="62"/>
      <c r="N2" s="62"/>
      <c r="O2" s="62"/>
      <c r="P2" s="62"/>
    </row>
    <row r="3" spans="3:7" ht="16.5" customHeight="1">
      <c r="C3" s="67"/>
      <c r="G3" s="63"/>
    </row>
    <row r="4" spans="3:7" ht="16.5" customHeight="1">
      <c r="C4" s="67"/>
      <c r="G4" s="63"/>
    </row>
    <row r="5" spans="3:7" ht="16.5" customHeight="1">
      <c r="C5" s="67"/>
      <c r="G5" s="63"/>
    </row>
    <row r="6" spans="2:7" ht="16.5" customHeight="1">
      <c r="B6" s="71"/>
      <c r="C6" s="72"/>
      <c r="D6" s="71"/>
      <c r="E6" s="71"/>
      <c r="F6" s="37"/>
      <c r="G6" s="71"/>
    </row>
    <row r="7" spans="2:7" ht="16.5" customHeight="1">
      <c r="B7" s="71"/>
      <c r="C7" s="72"/>
      <c r="D7" s="71"/>
      <c r="E7" s="71"/>
      <c r="F7" s="37"/>
      <c r="G7" s="71"/>
    </row>
    <row r="8" spans="2:7" ht="16.5" customHeight="1">
      <c r="B8" s="71"/>
      <c r="C8" s="72"/>
      <c r="D8" s="71"/>
      <c r="E8" s="71"/>
      <c r="F8" s="37"/>
      <c r="G8" s="71"/>
    </row>
    <row r="9" spans="2:7" ht="16.5" customHeight="1">
      <c r="B9" s="71"/>
      <c r="C9" s="72"/>
      <c r="D9" s="71"/>
      <c r="E9" s="71"/>
      <c r="F9" s="37"/>
      <c r="G9" s="71"/>
    </row>
    <row r="10" spans="2:7" ht="16.5" customHeight="1">
      <c r="B10" s="71"/>
      <c r="C10" s="72"/>
      <c r="D10" s="71"/>
      <c r="E10" s="71"/>
      <c r="F10" s="37"/>
      <c r="G10" s="71"/>
    </row>
    <row r="11" spans="2:7" ht="16.5" customHeight="1">
      <c r="B11" s="71"/>
      <c r="C11" s="72"/>
      <c r="D11" s="71"/>
      <c r="E11" s="71"/>
      <c r="F11" s="37"/>
      <c r="G11" s="71"/>
    </row>
    <row r="12" spans="2:7" ht="16.5" customHeight="1">
      <c r="B12" s="71"/>
      <c r="C12" s="72"/>
      <c r="D12" s="71"/>
      <c r="E12" s="71"/>
      <c r="F12" s="37"/>
      <c r="G12" s="71"/>
    </row>
    <row r="13" spans="2:7" ht="16.5" customHeight="1">
      <c r="B13" s="71"/>
      <c r="C13" s="72"/>
      <c r="D13" s="71"/>
      <c r="E13" s="71"/>
      <c r="F13" s="37"/>
      <c r="G13" s="71"/>
    </row>
    <row r="14" spans="2:7" ht="16.5" customHeight="1">
      <c r="B14" s="71"/>
      <c r="C14" s="72"/>
      <c r="D14" s="72"/>
      <c r="E14" s="72"/>
      <c r="F14" s="37"/>
      <c r="G14" s="37"/>
    </row>
    <row r="15" spans="2:13" s="13" customFormat="1" ht="16.5" customHeight="1">
      <c r="B15" s="30"/>
      <c r="C15" s="30"/>
      <c r="D15" s="122" t="s">
        <v>80</v>
      </c>
      <c r="E15" s="425" t="s">
        <v>79</v>
      </c>
      <c r="F15" s="425"/>
      <c r="G15" s="73"/>
      <c r="I15" s="70"/>
      <c r="J15" s="70"/>
      <c r="K15" s="70"/>
      <c r="L15" s="70"/>
      <c r="M15" s="70"/>
    </row>
    <row r="16" spans="2:17" s="13" customFormat="1" ht="38.25" customHeight="1">
      <c r="B16" s="130" t="s">
        <v>1</v>
      </c>
      <c r="C16" s="130" t="s">
        <v>89</v>
      </c>
      <c r="D16" s="123" t="s">
        <v>165</v>
      </c>
      <c r="E16" s="130" t="s">
        <v>4</v>
      </c>
      <c r="F16" s="123" t="s">
        <v>241</v>
      </c>
      <c r="G16" s="123" t="s">
        <v>348</v>
      </c>
      <c r="I16" s="323"/>
      <c r="J16" s="323"/>
      <c r="L16" s="66"/>
      <c r="M16" s="66"/>
      <c r="O16" s="66"/>
      <c r="P16" s="66"/>
      <c r="Q16" s="44"/>
    </row>
    <row r="17" spans="2:16" s="11" customFormat="1" ht="25.5">
      <c r="B17" s="140">
        <v>13</v>
      </c>
      <c r="C17" s="140" t="s">
        <v>5</v>
      </c>
      <c r="D17" s="191"/>
      <c r="E17" s="182"/>
      <c r="F17" s="121" t="s">
        <v>134</v>
      </c>
      <c r="G17" s="118">
        <f>IF(E17&gt;0,(E17*D17*'(7) Emission Factors'!$C$74),((IF(F17="*INSERT*","0",IF(F17="Local (&lt;25km)","15",IF(F17="Regional (25-150km)","75",IF(F17="National (&gt;150km)",200))))))*D17*'(7) Emission Factors'!$C$74)/1000</f>
        <v>0</v>
      </c>
      <c r="I17" s="324"/>
      <c r="J17" s="324"/>
      <c r="K17" s="13"/>
      <c r="L17" s="74"/>
      <c r="M17" s="74"/>
      <c r="N17" s="13"/>
      <c r="O17" s="75"/>
      <c r="P17" s="75"/>
    </row>
    <row r="18" spans="2:16" s="11" customFormat="1" ht="16.5" customHeight="1">
      <c r="B18" s="140" t="s">
        <v>6</v>
      </c>
      <c r="C18" s="140" t="s">
        <v>7</v>
      </c>
      <c r="D18" s="191"/>
      <c r="E18" s="182"/>
      <c r="F18" s="121" t="s">
        <v>134</v>
      </c>
      <c r="G18" s="118">
        <f>IF(E18&gt;0,(E18*D18*'(7) Emission Factors'!$C$74),((IF(F18="*INSERT*","0",IF(F18="Local (&lt;25km)","15",IF(F18="Regional (25-150km)","75",IF(F18="National (&gt;150km)",200))))))*D18*'(7) Emission Factors'!$C$74)/1000</f>
        <v>0</v>
      </c>
      <c r="I18" s="324"/>
      <c r="J18" s="324"/>
      <c r="K18" s="13"/>
      <c r="L18" s="74"/>
      <c r="M18" s="74"/>
      <c r="N18" s="13"/>
      <c r="O18" s="75"/>
      <c r="P18" s="75"/>
    </row>
    <row r="19" spans="2:16" s="68" customFormat="1" ht="24.75" customHeight="1">
      <c r="B19" s="140" t="s">
        <v>8</v>
      </c>
      <c r="C19" s="140" t="s">
        <v>9</v>
      </c>
      <c r="D19" s="191"/>
      <c r="E19" s="182"/>
      <c r="F19" s="121" t="s">
        <v>134</v>
      </c>
      <c r="G19" s="118">
        <f>IF(E19&gt;0,(E19*D19*'(7) Emission Factors'!$C$74),((IF(F19="*INSERT*","0",IF(F19="Local (&lt;25km)","15",IF(F19="Regional (25-150km)","75",IF(F19="National (&gt;150km)",200))))))*D19*'(7) Emission Factors'!$C$74)/1000</f>
        <v>0</v>
      </c>
      <c r="I19" s="324"/>
      <c r="J19" s="324"/>
      <c r="K19" s="58"/>
      <c r="L19" s="74"/>
      <c r="M19" s="74"/>
      <c r="N19" s="58"/>
      <c r="O19" s="75"/>
      <c r="P19" s="75"/>
    </row>
    <row r="20" spans="2:16" s="11" customFormat="1" ht="16.5" customHeight="1">
      <c r="B20" s="140" t="s">
        <v>10</v>
      </c>
      <c r="C20" s="140" t="s">
        <v>11</v>
      </c>
      <c r="D20" s="191"/>
      <c r="E20" s="182"/>
      <c r="F20" s="121" t="s">
        <v>134</v>
      </c>
      <c r="G20" s="118">
        <f>IF(E20&gt;0,(E20*D20*'(7) Emission Factors'!$C$74),((IF(F20="*INSERT*","0",IF(F20="Local (&lt;25km)","15",IF(F20="Regional (25-150km)","75",IF(F20="National (&gt;150km)",200))))))*D20*'(7) Emission Factors'!$C$74)/1000</f>
        <v>0</v>
      </c>
      <c r="I20" s="324"/>
      <c r="J20" s="324"/>
      <c r="K20" s="13"/>
      <c r="L20" s="74"/>
      <c r="M20" s="74"/>
      <c r="N20" s="13"/>
      <c r="O20" s="75"/>
      <c r="P20" s="75"/>
    </row>
    <row r="21" spans="2:16" s="11" customFormat="1" ht="25.5">
      <c r="B21" s="140" t="s">
        <v>12</v>
      </c>
      <c r="C21" s="140" t="s">
        <v>13</v>
      </c>
      <c r="D21" s="191"/>
      <c r="E21" s="182"/>
      <c r="F21" s="121" t="s">
        <v>134</v>
      </c>
      <c r="G21" s="118">
        <f>IF(E21&gt;0,(E21*D21*'(7) Emission Factors'!$C$74),((IF(F21="*INSERT*","0",IF(F21="Local (&lt;25km)","15",IF(F21="Regional (25-150km)","75",IF(F21="National (&gt;150km)",200))))))*D21*'(7) Emission Factors'!$C$74)/1000</f>
        <v>0</v>
      </c>
      <c r="I21" s="324"/>
      <c r="J21" s="324"/>
      <c r="K21" s="13"/>
      <c r="L21" s="74"/>
      <c r="M21" s="74"/>
      <c r="N21" s="13"/>
      <c r="O21" s="75"/>
      <c r="P21" s="75"/>
    </row>
    <row r="22" spans="2:16" s="11" customFormat="1" ht="16.5" customHeight="1">
      <c r="B22" s="140" t="s">
        <v>12</v>
      </c>
      <c r="C22" s="140" t="s">
        <v>14</v>
      </c>
      <c r="D22" s="191"/>
      <c r="E22" s="182"/>
      <c r="F22" s="121" t="s">
        <v>134</v>
      </c>
      <c r="G22" s="118">
        <f>IF(E22&gt;0,(E22*D22*'(7) Emission Factors'!$C$74),((IF(F22="*INSERT*","0",IF(F22="Local (&lt;25km)","15",IF(F22="Regional (25-150km)","75",IF(F22="National (&gt;150km)",200))))))*D22*'(7) Emission Factors'!$C$74)/1000</f>
        <v>0</v>
      </c>
      <c r="I22" s="324"/>
      <c r="J22" s="324"/>
      <c r="K22" s="13"/>
      <c r="L22" s="74"/>
      <c r="M22" s="74"/>
      <c r="N22" s="13"/>
      <c r="O22" s="75"/>
      <c r="P22" s="75"/>
    </row>
    <row r="23" spans="2:16" s="11" customFormat="1" ht="16.5" customHeight="1">
      <c r="B23" s="140" t="s">
        <v>15</v>
      </c>
      <c r="C23" s="140" t="s">
        <v>16</v>
      </c>
      <c r="D23" s="191"/>
      <c r="E23" s="182"/>
      <c r="F23" s="121" t="s">
        <v>134</v>
      </c>
      <c r="G23" s="118">
        <f>IF(E23&gt;0,(E23*D23*'(7) Emission Factors'!$C$74),((IF(F23="*INSERT*","0",IF(F23="Local (&lt;25km)","15",IF(F23="Regional (25-150km)","75",IF(F23="National (&gt;150km)",200))))))*D23*'(7) Emission Factors'!$C$74)/1000</f>
        <v>0</v>
      </c>
      <c r="I23" s="324"/>
      <c r="J23" s="324"/>
      <c r="K23" s="13"/>
      <c r="L23" s="74"/>
      <c r="M23" s="74"/>
      <c r="N23" s="13"/>
      <c r="O23" s="75"/>
      <c r="P23" s="75"/>
    </row>
    <row r="24" spans="2:16" s="11" customFormat="1" ht="16.5" customHeight="1">
      <c r="B24" s="140" t="s">
        <v>17</v>
      </c>
      <c r="C24" s="140" t="s">
        <v>18</v>
      </c>
      <c r="D24" s="191"/>
      <c r="E24" s="182"/>
      <c r="F24" s="121" t="s">
        <v>134</v>
      </c>
      <c r="G24" s="118">
        <f>IF(E24&gt;0,(E24*D24*'(7) Emission Factors'!$C$74),((IF(F24="*INSERT*","0",IF(F24="Local (&lt;25km)","15",IF(F24="Regional (25-150km)","75",IF(F24="National (&gt;150km)",200))))))*D24*'(7) Emission Factors'!$C$74)/1000</f>
        <v>0</v>
      </c>
      <c r="I24" s="324"/>
      <c r="J24" s="324"/>
      <c r="K24" s="13"/>
      <c r="L24" s="74"/>
      <c r="M24" s="74"/>
      <c r="N24" s="13"/>
      <c r="O24" s="75"/>
      <c r="P24" s="75"/>
    </row>
    <row r="25" spans="2:16" s="11" customFormat="1" ht="28.5" customHeight="1">
      <c r="B25" s="140" t="s">
        <v>19</v>
      </c>
      <c r="C25" s="140" t="s">
        <v>20</v>
      </c>
      <c r="D25" s="191"/>
      <c r="E25" s="182"/>
      <c r="F25" s="121" t="s">
        <v>134</v>
      </c>
      <c r="G25" s="118">
        <f>IF(E25&gt;0,(E25*D25*'(7) Emission Factors'!$C$74),((IF(F25="*INSERT*","0",IF(F25="Local (&lt;25km)","15",IF(F25="Regional (25-150km)","75",IF(F25="National (&gt;150km)",200))))))*D25*'(7) Emission Factors'!$C$74)/1000</f>
        <v>0</v>
      </c>
      <c r="I25" s="324"/>
      <c r="J25" s="324"/>
      <c r="K25" s="13"/>
      <c r="L25" s="74"/>
      <c r="M25" s="74"/>
      <c r="N25" s="13"/>
      <c r="O25" s="75"/>
      <c r="P25" s="75"/>
    </row>
    <row r="26" spans="2:16" s="11" customFormat="1" ht="16.5" customHeight="1">
      <c r="B26" s="140" t="s">
        <v>21</v>
      </c>
      <c r="C26" s="140" t="s">
        <v>22</v>
      </c>
      <c r="D26" s="191"/>
      <c r="E26" s="182"/>
      <c r="F26" s="121" t="s">
        <v>134</v>
      </c>
      <c r="G26" s="118">
        <f>IF(E26&gt;0,(E26*D26*'(7) Emission Factors'!$C$74),((IF(F26="*INSERT*","0",IF(F26="Local (&lt;25km)","15",IF(F26="Regional (25-150km)","75",IF(F26="National (&gt;150km)",200))))))*D26*'(7) Emission Factors'!$C$74)/1000</f>
        <v>0</v>
      </c>
      <c r="I26" s="324"/>
      <c r="J26" s="324"/>
      <c r="K26" s="13"/>
      <c r="L26" s="74"/>
      <c r="M26" s="74"/>
      <c r="N26" s="13"/>
      <c r="O26" s="75"/>
      <c r="P26" s="75"/>
    </row>
    <row r="27" spans="2:16" s="11" customFormat="1" ht="16.5" customHeight="1">
      <c r="B27" s="140" t="s">
        <v>23</v>
      </c>
      <c r="C27" s="140" t="s">
        <v>24</v>
      </c>
      <c r="D27" s="191"/>
      <c r="E27" s="182"/>
      <c r="F27" s="121" t="s">
        <v>134</v>
      </c>
      <c r="G27" s="118">
        <f>IF(E27&gt;0,(E27*D27*'(7) Emission Factors'!$C$74),((IF(F27="*INSERT*","0",IF(F27="Local (&lt;25km)","15",IF(F27="Regional (25-150km)","75",IF(F27="National (&gt;150km)",200))))))*D27*'(7) Emission Factors'!$C$74)/1000</f>
        <v>0</v>
      </c>
      <c r="I27" s="324"/>
      <c r="J27" s="324"/>
      <c r="K27" s="13"/>
      <c r="L27" s="74"/>
      <c r="M27" s="74"/>
      <c r="N27" s="13"/>
      <c r="O27" s="75"/>
      <c r="P27" s="75"/>
    </row>
    <row r="28" spans="2:16" s="11" customFormat="1" ht="16.5" customHeight="1">
      <c r="B28" s="140" t="s">
        <v>25</v>
      </c>
      <c r="C28" s="140" t="s">
        <v>26</v>
      </c>
      <c r="D28" s="191"/>
      <c r="E28" s="182"/>
      <c r="F28" s="121" t="s">
        <v>134</v>
      </c>
      <c r="G28" s="118">
        <f>IF(E28&gt;0,(E28*D28*'(7) Emission Factors'!$C$74),((IF(F28="*INSERT*","0",IF(F28="Local (&lt;25km)","15",IF(F28="Regional (25-150km)","75",IF(F28="National (&gt;150km)",200))))))*D28*'(7) Emission Factors'!$C$74)/1000</f>
        <v>0</v>
      </c>
      <c r="I28" s="324"/>
      <c r="J28" s="324"/>
      <c r="K28" s="13"/>
      <c r="L28" s="74"/>
      <c r="M28" s="74"/>
      <c r="N28" s="13"/>
      <c r="O28" s="75"/>
      <c r="P28" s="75"/>
    </row>
    <row r="29" spans="2:16" s="11" customFormat="1" ht="16.5" customHeight="1">
      <c r="B29" s="140" t="s">
        <v>27</v>
      </c>
      <c r="C29" s="140" t="s">
        <v>28</v>
      </c>
      <c r="D29" s="191"/>
      <c r="E29" s="182"/>
      <c r="F29" s="121" t="s">
        <v>134</v>
      </c>
      <c r="G29" s="118">
        <f>IF(E29&gt;0,(E29*D29*'(7) Emission Factors'!$C$74),((IF(F29="*INSERT*","0",IF(F29="Local (&lt;25km)","15",IF(F29="Regional (25-150km)","75",IF(F29="National (&gt;150km)",200))))))*D29*'(7) Emission Factors'!$C$74)/1000</f>
        <v>0</v>
      </c>
      <c r="I29" s="324"/>
      <c r="J29" s="324"/>
      <c r="K29" s="13"/>
      <c r="L29" s="74"/>
      <c r="M29" s="74"/>
      <c r="N29" s="13"/>
      <c r="O29" s="75"/>
      <c r="P29" s="75"/>
    </row>
    <row r="30" spans="2:16" s="11" customFormat="1" ht="16.5" customHeight="1">
      <c r="B30" s="140" t="s">
        <v>29</v>
      </c>
      <c r="C30" s="140" t="s">
        <v>183</v>
      </c>
      <c r="D30" s="191"/>
      <c r="E30" s="182"/>
      <c r="F30" s="121" t="s">
        <v>134</v>
      </c>
      <c r="G30" s="118">
        <f>IF(E30&gt;0,(E30*D30*'(7) Emission Factors'!$C$74),((IF(F30="*INSERT*","0",IF(F30="Local (&lt;25km)","15",IF(F30="Regional (25-150km)","75",IF(F30="National (&gt;150km)",200))))))*D30*'(7) Emission Factors'!$C$74)/1000</f>
        <v>0</v>
      </c>
      <c r="I30" s="324"/>
      <c r="J30" s="324"/>
      <c r="K30" s="13"/>
      <c r="L30" s="74"/>
      <c r="M30" s="74"/>
      <c r="N30" s="13"/>
      <c r="O30" s="75"/>
      <c r="P30" s="75"/>
    </row>
    <row r="31" spans="2:16" s="11" customFormat="1" ht="16.5" customHeight="1">
      <c r="B31" s="140" t="s">
        <v>30</v>
      </c>
      <c r="C31" s="140" t="s">
        <v>31</v>
      </c>
      <c r="D31" s="191"/>
      <c r="E31" s="182"/>
      <c r="F31" s="121" t="s">
        <v>134</v>
      </c>
      <c r="G31" s="118">
        <f>IF(E31&gt;0,(E31*D31*'(7) Emission Factors'!$C$74),((IF(F31="*INSERT*","0",IF(F31="Local (&lt;25km)","15",IF(F31="Regional (25-150km)","75",IF(F31="National (&gt;150km)",200))))))*D31*'(7) Emission Factors'!$C$74)/1000</f>
        <v>0</v>
      </c>
      <c r="I31" s="324"/>
      <c r="J31" s="324"/>
      <c r="K31" s="13"/>
      <c r="L31" s="74"/>
      <c r="M31" s="74"/>
      <c r="N31" s="13"/>
      <c r="O31" s="75"/>
      <c r="P31" s="75"/>
    </row>
    <row r="32" spans="2:16" s="11" customFormat="1" ht="16.5" customHeight="1">
      <c r="B32" s="140" t="s">
        <v>32</v>
      </c>
      <c r="C32" s="140" t="s">
        <v>33</v>
      </c>
      <c r="D32" s="191"/>
      <c r="E32" s="182"/>
      <c r="F32" s="121" t="s">
        <v>134</v>
      </c>
      <c r="G32" s="118">
        <f>IF(E32&gt;0,(E32*D32*'(7) Emission Factors'!$C$74),((IF(F32="*INSERT*","0",IF(F32="Local (&lt;25km)","15",IF(F32="Regional (25-150km)","75",IF(F32="National (&gt;150km)",200))))))*D32*'(7) Emission Factors'!$C$74)/1000</f>
        <v>0</v>
      </c>
      <c r="I32" s="324"/>
      <c r="J32" s="324"/>
      <c r="K32" s="13"/>
      <c r="L32" s="74"/>
      <c r="M32" s="74"/>
      <c r="N32" s="13"/>
      <c r="O32" s="75"/>
      <c r="P32" s="75"/>
    </row>
    <row r="33" spans="2:16" s="11" customFormat="1" ht="16.5" customHeight="1">
      <c r="B33" s="424"/>
      <c r="C33" s="424"/>
      <c r="D33" s="154"/>
      <c r="E33" s="406" t="s">
        <v>337</v>
      </c>
      <c r="F33" s="406"/>
      <c r="G33" s="159">
        <f>SUM(G17:G32)</f>
        <v>0</v>
      </c>
      <c r="H33" s="77"/>
      <c r="I33" s="78"/>
      <c r="J33" s="325"/>
      <c r="K33" s="13"/>
      <c r="L33" s="79"/>
      <c r="M33" s="79"/>
      <c r="N33" s="13"/>
      <c r="O33" s="79"/>
      <c r="P33" s="79"/>
    </row>
    <row r="34" spans="2:16" s="11" customFormat="1" ht="16.5" customHeight="1">
      <c r="B34" s="76"/>
      <c r="C34" s="76"/>
      <c r="D34" s="76"/>
      <c r="E34" s="76"/>
      <c r="F34" s="56"/>
      <c r="G34" s="56"/>
      <c r="L34" s="19"/>
      <c r="M34" s="19"/>
      <c r="N34" s="19"/>
      <c r="O34" s="19"/>
      <c r="P34" s="19"/>
    </row>
    <row r="35" spans="2:16" s="11" customFormat="1" ht="16.5" customHeight="1">
      <c r="B35" s="56"/>
      <c r="C35" s="139" t="s">
        <v>86</v>
      </c>
      <c r="D35" s="425" t="s">
        <v>87</v>
      </c>
      <c r="E35" s="425"/>
      <c r="F35" s="56"/>
      <c r="G35" s="80"/>
      <c r="H35" s="13"/>
      <c r="I35" s="79"/>
      <c r="J35" s="79"/>
      <c r="K35" s="79"/>
      <c r="L35" s="79"/>
      <c r="M35" s="79"/>
      <c r="N35" s="78"/>
      <c r="O35" s="78"/>
      <c r="P35" s="78"/>
    </row>
    <row r="36" spans="2:16" s="11" customFormat="1" ht="38.25">
      <c r="B36" s="123" t="s">
        <v>2</v>
      </c>
      <c r="C36" s="130" t="s">
        <v>165</v>
      </c>
      <c r="D36" s="130" t="s">
        <v>4</v>
      </c>
      <c r="E36" s="123" t="s">
        <v>3</v>
      </c>
      <c r="F36" s="123" t="s">
        <v>348</v>
      </c>
      <c r="G36" s="326"/>
      <c r="H36" s="327"/>
      <c r="I36" s="328"/>
      <c r="J36" s="328"/>
      <c r="K36" s="327"/>
      <c r="L36" s="81"/>
      <c r="M36" s="81"/>
      <c r="N36" s="13"/>
      <c r="O36" s="81"/>
      <c r="P36" s="81"/>
    </row>
    <row r="37" spans="2:16" s="11" customFormat="1" ht="16.5" customHeight="1">
      <c r="B37" s="141" t="s">
        <v>228</v>
      </c>
      <c r="C37" s="182"/>
      <c r="D37" s="182"/>
      <c r="E37" s="121" t="s">
        <v>134</v>
      </c>
      <c r="F37" s="118">
        <f>IF(D37&gt;0,(D37*C37*'(7) Emission Factors'!$C$74),((IF(E37="*INSERT*","0",IF(E37="Local (&lt;25km)","15",IF(E37="Regional (25-150km)","75",IF(E37="National (&gt;150km)",200))))))*C37*'(7) Emission Factors'!$C$74)/1000</f>
        <v>0</v>
      </c>
      <c r="G37" s="329"/>
      <c r="H37" s="327"/>
      <c r="I37" s="324"/>
      <c r="J37" s="324"/>
      <c r="K37" s="327"/>
      <c r="L37" s="74"/>
      <c r="M37" s="74"/>
      <c r="N37" s="13"/>
      <c r="O37" s="75"/>
      <c r="P37" s="75"/>
    </row>
    <row r="38" spans="2:16" s="11" customFormat="1" ht="16.5" customHeight="1">
      <c r="B38" s="141" t="s">
        <v>229</v>
      </c>
      <c r="C38" s="182"/>
      <c r="D38" s="182"/>
      <c r="E38" s="121" t="s">
        <v>134</v>
      </c>
      <c r="F38" s="118">
        <f>IF(D38&gt;0,(D38*C38*'(7) Emission Factors'!$C$74),((IF(E38="*INSERT*","0",IF(E38="Local (&lt;25km)","15",IF(E38="Regional (25-150km)","75",IF(E38="National (&gt;150km)",200))))))*C38*'(7) Emission Factors'!$C$74)/1000</f>
        <v>0</v>
      </c>
      <c r="G38" s="329"/>
      <c r="H38" s="327"/>
      <c r="I38" s="324"/>
      <c r="J38" s="324"/>
      <c r="K38" s="327"/>
      <c r="L38" s="74"/>
      <c r="M38" s="74"/>
      <c r="N38" s="13"/>
      <c r="O38" s="75"/>
      <c r="P38" s="75"/>
    </row>
    <row r="39" spans="2:16" s="11" customFormat="1" ht="16.5" customHeight="1">
      <c r="B39" s="140" t="s">
        <v>230</v>
      </c>
      <c r="C39" s="182"/>
      <c r="D39" s="182"/>
      <c r="E39" s="121" t="s">
        <v>134</v>
      </c>
      <c r="F39" s="118">
        <f>IF(D39&gt;0,(D39*C39*'(7) Emission Factors'!$C$74),((IF(E39="*INSERT*","0",IF(E39="Local (&lt;25km)","15",IF(E39="Regional (25-150km)","75",IF(E39="National (&gt;150km)",200))))))*C39*'(7) Emission Factors'!$C$74)/1000</f>
        <v>0</v>
      </c>
      <c r="G39" s="329"/>
      <c r="H39" s="327"/>
      <c r="I39" s="324"/>
      <c r="J39" s="324"/>
      <c r="K39" s="327"/>
      <c r="L39" s="74"/>
      <c r="M39" s="74"/>
      <c r="N39" s="13"/>
      <c r="O39" s="75"/>
      <c r="P39" s="75"/>
    </row>
    <row r="40" spans="2:16" s="11" customFormat="1" ht="16.5" customHeight="1">
      <c r="B40" s="424"/>
      <c r="C40" s="424"/>
      <c r="D40" s="406" t="s">
        <v>337</v>
      </c>
      <c r="E40" s="406"/>
      <c r="F40" s="159">
        <f>SUM(F37:F39)</f>
        <v>0</v>
      </c>
      <c r="G40" s="330"/>
      <c r="H40" s="327"/>
      <c r="I40" s="327"/>
      <c r="J40" s="327"/>
      <c r="K40" s="327"/>
      <c r="L40" s="79"/>
      <c r="M40" s="79"/>
      <c r="N40" s="13"/>
      <c r="O40" s="79"/>
      <c r="P40" s="79"/>
    </row>
    <row r="41" spans="2:11" s="11" customFormat="1" ht="16.5" customHeight="1">
      <c r="B41" s="56"/>
      <c r="C41" s="56"/>
      <c r="D41" s="56"/>
      <c r="E41" s="56"/>
      <c r="F41" s="56"/>
      <c r="G41" s="331"/>
      <c r="H41" s="312"/>
      <c r="I41" s="312"/>
      <c r="J41" s="312"/>
      <c r="K41" s="312"/>
    </row>
    <row r="42" spans="2:16" s="11" customFormat="1" ht="16.5" customHeight="1">
      <c r="B42" s="56"/>
      <c r="C42" s="56"/>
      <c r="D42" s="423" t="s">
        <v>365</v>
      </c>
      <c r="E42" s="423"/>
      <c r="F42" s="160">
        <f>SUM(G33+F40)</f>
        <v>0</v>
      </c>
      <c r="G42" s="56"/>
      <c r="M42" s="70"/>
      <c r="N42" s="13"/>
      <c r="O42" s="82"/>
      <c r="P42" s="82"/>
    </row>
    <row r="43" spans="6:10" ht="16.5" customHeight="1">
      <c r="F43" s="67"/>
      <c r="G43" s="67"/>
      <c r="H43" s="67"/>
      <c r="I43" s="63"/>
      <c r="J43" s="63"/>
    </row>
    <row r="44" spans="4:16" ht="16.5" customHeight="1">
      <c r="D44" s="65"/>
      <c r="E44" s="65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4:6" ht="16.5" customHeight="1">
      <c r="D45" s="65"/>
      <c r="E45" s="65"/>
      <c r="F45" s="83"/>
    </row>
    <row r="46" spans="4:7" ht="16.5" customHeight="1" hidden="1">
      <c r="D46" s="65"/>
      <c r="E46" s="65"/>
      <c r="F46" s="65"/>
      <c r="G46" s="65"/>
    </row>
    <row r="47" spans="4:7" ht="16.5" customHeight="1" hidden="1">
      <c r="D47" s="65"/>
      <c r="E47" s="65"/>
      <c r="F47" s="65"/>
      <c r="G47" s="65"/>
    </row>
    <row r="48" spans="4:7" ht="16.5" customHeight="1" hidden="1">
      <c r="D48" s="65"/>
      <c r="E48" s="65"/>
      <c r="F48" s="65"/>
      <c r="G48" s="65"/>
    </row>
    <row r="49" spans="4:7" ht="16.5" customHeight="1" hidden="1">
      <c r="D49" s="65"/>
      <c r="E49" s="65"/>
      <c r="F49" s="65"/>
      <c r="G49" s="65"/>
    </row>
    <row r="50" spans="4:7" ht="16.5" customHeight="1" hidden="1">
      <c r="D50" s="65"/>
      <c r="E50" s="65"/>
      <c r="F50" s="65"/>
      <c r="G50" s="65"/>
    </row>
    <row r="51" spans="4:7" ht="16.5" customHeight="1" hidden="1">
      <c r="D51" s="65"/>
      <c r="E51" s="65"/>
      <c r="F51" s="65"/>
      <c r="G51" s="65"/>
    </row>
    <row r="52" spans="4:7" ht="16.5" customHeight="1" hidden="1">
      <c r="D52" s="65"/>
      <c r="E52" s="65"/>
      <c r="F52" s="65"/>
      <c r="G52" s="65"/>
    </row>
    <row r="53" spans="4:7" ht="16.5" customHeight="1" hidden="1">
      <c r="D53" s="65"/>
      <c r="E53" s="65"/>
      <c r="F53" s="65"/>
      <c r="G53" s="65"/>
    </row>
    <row r="54" spans="4:7" ht="12.75" hidden="1">
      <c r="D54" s="65"/>
      <c r="E54" s="65"/>
      <c r="F54" s="65"/>
      <c r="G54" s="65"/>
    </row>
    <row r="55" spans="4:7" ht="12.75" customHeight="1" hidden="1">
      <c r="D55" s="65"/>
      <c r="E55" s="65"/>
      <c r="F55" s="65"/>
      <c r="G55" s="65"/>
    </row>
    <row r="56" spans="4:7" ht="12.75" hidden="1">
      <c r="D56" s="65"/>
      <c r="E56" s="65"/>
      <c r="F56" s="65"/>
      <c r="G56" s="65"/>
    </row>
    <row r="57" spans="4:7" ht="12.75" customHeight="1" hidden="1">
      <c r="D57" s="65"/>
      <c r="E57" s="65"/>
      <c r="F57" s="65"/>
      <c r="G57" s="65"/>
    </row>
    <row r="58" spans="4:7" ht="12.75" hidden="1">
      <c r="D58" s="65"/>
      <c r="E58" s="65"/>
      <c r="F58" s="65"/>
      <c r="G58" s="65"/>
    </row>
    <row r="59" spans="4:7" ht="12.75" hidden="1">
      <c r="D59" s="65"/>
      <c r="E59" s="65"/>
      <c r="F59" s="65"/>
      <c r="G59" s="65"/>
    </row>
    <row r="60" spans="4:7" ht="12.75" customHeight="1" hidden="1">
      <c r="D60" s="65"/>
      <c r="E60" s="65"/>
      <c r="F60" s="65"/>
      <c r="G60" s="65"/>
    </row>
    <row r="61" spans="4:7" ht="12.75" customHeight="1" hidden="1">
      <c r="D61" s="65"/>
      <c r="E61" s="65"/>
      <c r="F61" s="65"/>
      <c r="G61" s="65"/>
    </row>
    <row r="62" spans="4:7" ht="12.75" hidden="1">
      <c r="D62" s="65"/>
      <c r="E62" s="65"/>
      <c r="F62" s="65"/>
      <c r="G62" s="65"/>
    </row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>
      <c r="B70" s="64" t="s">
        <v>134</v>
      </c>
    </row>
    <row r="71" ht="12.75" hidden="1">
      <c r="B71" s="84" t="s">
        <v>231</v>
      </c>
    </row>
    <row r="72" ht="12.75" hidden="1">
      <c r="B72" s="84" t="s">
        <v>240</v>
      </c>
    </row>
    <row r="73" ht="12.75" hidden="1">
      <c r="B73" s="10" t="s">
        <v>242</v>
      </c>
    </row>
    <row r="74" ht="16.5" customHeight="1" hidden="1"/>
  </sheetData>
  <sheetProtection password="CE9E" sheet="1" selectLockedCells="1"/>
  <protectedRanges>
    <protectedRange sqref="D17:F32 C37:E39" name="Range1"/>
  </protectedRanges>
  <mergeCells count="8">
    <mergeCell ref="B1:J1"/>
    <mergeCell ref="D42:E42"/>
    <mergeCell ref="B40:C40"/>
    <mergeCell ref="D35:E35"/>
    <mergeCell ref="B33:C33"/>
    <mergeCell ref="E15:F15"/>
    <mergeCell ref="D40:E40"/>
    <mergeCell ref="E33:F33"/>
  </mergeCells>
  <dataValidations count="1">
    <dataValidation type="list" allowBlank="1" showInputMessage="1" showErrorMessage="1" sqref="L17:M32 L37:M39 E37:E39 F17:F32">
      <formula1>$B$70:$B$73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52" r:id="rId2"/>
  <headerFooter alignWithMargins="0">
    <oddHeader>&amp;LHA Carbon Calculation for MACs&amp;R(5) Waste Removal
</oddHeader>
    <oddFooter>&amp;C&amp;P</oddFooter>
  </headerFooter>
  <rowBreaks count="1" manualBreakCount="1">
    <brk id="2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8"/>
    <pageSetUpPr fitToPage="1"/>
  </sheetPr>
  <dimension ref="B1:O60"/>
  <sheetViews>
    <sheetView zoomScalePageLayoutView="0" workbookViewId="0" topLeftCell="A1">
      <selection activeCell="C10" sqref="C10"/>
    </sheetView>
  </sheetViews>
  <sheetFormatPr defaultColWidth="0" defaultRowHeight="12.75" zeroHeight="1"/>
  <cols>
    <col min="1" max="1" width="3.7109375" style="36" customWidth="1"/>
    <col min="2" max="2" width="34.00390625" style="36" customWidth="1"/>
    <col min="3" max="3" width="25.7109375" style="36" customWidth="1"/>
    <col min="4" max="4" width="13.28125" style="36" customWidth="1"/>
    <col min="5" max="7" width="25.7109375" style="36" customWidth="1"/>
    <col min="8" max="8" width="3.7109375" style="36" customWidth="1"/>
    <col min="9" max="9" width="9.140625" style="36" customWidth="1"/>
    <col min="10" max="10" width="6.00390625" style="36" customWidth="1"/>
    <col min="11" max="14" width="9.140625" style="36" customWidth="1"/>
    <col min="15" max="16384" width="0" style="36" hidden="1" customWidth="1"/>
  </cols>
  <sheetData>
    <row r="1" spans="2:7" ht="79.5" customHeight="1">
      <c r="B1" s="426" t="s">
        <v>381</v>
      </c>
      <c r="C1" s="426"/>
      <c r="D1" s="426"/>
      <c r="E1" s="426"/>
      <c r="F1" s="426"/>
      <c r="G1" s="426"/>
    </row>
    <row r="2" spans="2:10" ht="16.5" customHeight="1">
      <c r="B2" s="35"/>
      <c r="D2" s="67"/>
      <c r="E2" s="67"/>
      <c r="J2" s="38"/>
    </row>
    <row r="3" spans="2:10" ht="31.5" customHeight="1">
      <c r="B3" s="427" t="s">
        <v>345</v>
      </c>
      <c r="C3" s="428"/>
      <c r="D3" s="67"/>
      <c r="E3" s="135" t="s">
        <v>346</v>
      </c>
      <c r="F3" s="135" t="s">
        <v>347</v>
      </c>
      <c r="G3" s="135" t="s">
        <v>90</v>
      </c>
      <c r="J3" s="38"/>
    </row>
    <row r="4" spans="4:10" ht="16.5" customHeight="1">
      <c r="D4" s="67"/>
      <c r="E4" s="98" t="s">
        <v>383</v>
      </c>
      <c r="F4" s="111">
        <f>C11</f>
        <v>0</v>
      </c>
      <c r="G4" s="111">
        <f>IF(F4=0,"",F4/F8*100)</f>
      </c>
      <c r="J4" s="38"/>
    </row>
    <row r="5" spans="2:10" ht="19.5" customHeight="1">
      <c r="B5" s="136" t="s">
        <v>219</v>
      </c>
      <c r="C5" s="135" t="s">
        <v>347</v>
      </c>
      <c r="D5" s="67"/>
      <c r="E5" s="98" t="s">
        <v>300</v>
      </c>
      <c r="F5" s="111">
        <f>SUM(C16)</f>
        <v>0</v>
      </c>
      <c r="G5" s="111">
        <f>IF(F5=0,"",F5/F8*100)</f>
      </c>
      <c r="J5" s="38"/>
    </row>
    <row r="6" spans="2:10" ht="16.5" customHeight="1">
      <c r="B6" s="142" t="s">
        <v>435</v>
      </c>
      <c r="C6" s="102">
        <f>SUM('(1) Energy &amp; Utilities'!D12)</f>
        <v>0</v>
      </c>
      <c r="D6" s="67"/>
      <c r="E6" s="98" t="s">
        <v>276</v>
      </c>
      <c r="F6" s="111">
        <f>C27</f>
        <v>0</v>
      </c>
      <c r="G6" s="111">
        <f>IF(F6=0,"",F6/F8*100)</f>
      </c>
      <c r="J6" s="38"/>
    </row>
    <row r="7" spans="2:10" ht="16.5" customHeight="1">
      <c r="B7" s="142" t="s">
        <v>436</v>
      </c>
      <c r="C7" s="102">
        <f>SUM('(1) Energy &amp; Utilities'!D13)</f>
        <v>0</v>
      </c>
      <c r="D7" s="67"/>
      <c r="E7" s="98" t="s">
        <v>384</v>
      </c>
      <c r="F7" s="111">
        <f>C31</f>
        <v>0</v>
      </c>
      <c r="G7" s="111">
        <f>IF(F7=0,"",F7/F8*100)</f>
      </c>
      <c r="J7" s="38"/>
    </row>
    <row r="8" spans="2:10" ht="16.5" customHeight="1">
      <c r="B8" s="142" t="s">
        <v>437</v>
      </c>
      <c r="C8" s="102">
        <f>SUM('(1) Energy &amp; Utilities'!D14)</f>
        <v>0</v>
      </c>
      <c r="D8" s="67"/>
      <c r="E8" s="430" t="s">
        <v>416</v>
      </c>
      <c r="F8" s="429">
        <f>SUM(F4:F7)</f>
        <v>0</v>
      </c>
      <c r="G8" s="429"/>
      <c r="J8" s="38"/>
    </row>
    <row r="9" spans="2:10" ht="16.5" customHeight="1">
      <c r="B9" s="142" t="s">
        <v>438</v>
      </c>
      <c r="C9" s="102">
        <f>SUM('(1) Energy &amp; Utilities'!E35)</f>
        <v>0</v>
      </c>
      <c r="D9" s="67"/>
      <c r="E9" s="431"/>
      <c r="F9" s="429"/>
      <c r="G9" s="429"/>
      <c r="J9" s="38"/>
    </row>
    <row r="10" spans="2:3" ht="16.5" customHeight="1">
      <c r="B10" s="142" t="s">
        <v>439</v>
      </c>
      <c r="C10" s="102">
        <f>SUM('(1) Energy &amp; Utilities'!F53+'(1) Energy &amp; Utilities'!F61)</f>
        <v>0</v>
      </c>
    </row>
    <row r="11" spans="2:3" ht="16.5" customHeight="1">
      <c r="B11" s="143" t="s">
        <v>110</v>
      </c>
      <c r="C11" s="91">
        <f>SUM(C6:C10)</f>
        <v>0</v>
      </c>
    </row>
    <row r="12" ht="16.5" customHeight="1"/>
    <row r="13" spans="2:3" ht="19.5" customHeight="1">
      <c r="B13" s="137" t="s">
        <v>210</v>
      </c>
      <c r="C13" s="135" t="s">
        <v>347</v>
      </c>
    </row>
    <row r="14" spans="2:3" ht="19.5" customHeight="1">
      <c r="B14" s="142" t="s">
        <v>526</v>
      </c>
      <c r="C14" s="102">
        <f>SUM('(2) Materials'!L41:N41)</f>
        <v>0</v>
      </c>
    </row>
    <row r="15" spans="2:3" ht="16.5" customHeight="1">
      <c r="B15" s="142" t="s">
        <v>446</v>
      </c>
      <c r="C15" s="102">
        <f>SUM('(2) Materials'!I74)</f>
        <v>0</v>
      </c>
    </row>
    <row r="16" spans="2:3" ht="16.5" customHeight="1">
      <c r="B16" s="143" t="s">
        <v>110</v>
      </c>
      <c r="C16" s="91">
        <f>SUM(C14:C15)</f>
        <v>0</v>
      </c>
    </row>
    <row r="17" spans="12:15" ht="16.5" customHeight="1">
      <c r="L17" s="69"/>
      <c r="M17" s="69"/>
      <c r="N17" s="69"/>
      <c r="O17" s="69"/>
    </row>
    <row r="18" spans="2:15" ht="19.5" customHeight="1">
      <c r="B18" s="137" t="s">
        <v>34</v>
      </c>
      <c r="C18" s="135" t="s">
        <v>347</v>
      </c>
      <c r="D18" s="69"/>
      <c r="L18" s="69"/>
      <c r="M18" s="69"/>
      <c r="N18" s="69"/>
      <c r="O18" s="69"/>
    </row>
    <row r="19" spans="2:15" ht="19.5" customHeight="1">
      <c r="B19" s="144" t="s">
        <v>440</v>
      </c>
      <c r="C19" s="102">
        <f>SUM('(3) Transport'!$G$46)</f>
        <v>0</v>
      </c>
      <c r="L19" s="23"/>
      <c r="M19" s="23"/>
      <c r="N19" s="69"/>
      <c r="O19" s="69"/>
    </row>
    <row r="20" spans="2:15" ht="16.5" customHeight="1">
      <c r="B20" s="144" t="s">
        <v>441</v>
      </c>
      <c r="C20" s="102">
        <f>'(3) Transport'!E87</f>
        <v>0</v>
      </c>
      <c r="L20" s="23"/>
      <c r="M20" s="23"/>
      <c r="N20" s="69"/>
      <c r="O20" s="69"/>
    </row>
    <row r="21" spans="2:15" ht="16.5" customHeight="1">
      <c r="B21" s="166" t="s">
        <v>442</v>
      </c>
      <c r="C21" s="102">
        <f>SUM('(3) Transport'!G214)</f>
        <v>0</v>
      </c>
      <c r="L21" s="23"/>
      <c r="M21" s="69"/>
      <c r="N21" s="69"/>
      <c r="O21" s="69"/>
    </row>
    <row r="22" spans="2:15" ht="16.5" customHeight="1">
      <c r="B22" s="153" t="s">
        <v>443</v>
      </c>
      <c r="C22" s="102">
        <f>SUM(C23:C26)</f>
        <v>0</v>
      </c>
      <c r="L22" s="23"/>
      <c r="M22" s="69"/>
      <c r="N22" s="69"/>
      <c r="O22" s="69"/>
    </row>
    <row r="23" spans="2:15" ht="16.5" customHeight="1">
      <c r="B23" s="152" t="s">
        <v>363</v>
      </c>
      <c r="C23" s="192">
        <f>SUM('(2) Materials'!L42:N42)</f>
        <v>0</v>
      </c>
      <c r="L23" s="23"/>
      <c r="M23" s="69"/>
      <c r="N23" s="69"/>
      <c r="O23" s="69"/>
    </row>
    <row r="24" spans="2:15" ht="16.5" customHeight="1">
      <c r="B24" s="151" t="s">
        <v>362</v>
      </c>
      <c r="C24" s="192">
        <f>SUM('(2) Materials'!L43:N43)</f>
        <v>0</v>
      </c>
      <c r="L24" s="23"/>
      <c r="M24" s="69"/>
      <c r="N24" s="69"/>
      <c r="O24" s="69"/>
    </row>
    <row r="25" spans="2:15" ht="16.5" customHeight="1">
      <c r="B25" s="151" t="s">
        <v>361</v>
      </c>
      <c r="C25" s="192">
        <f>SUM('(2) Materials'!J74)+'(2) Materials'!L44</f>
        <v>0</v>
      </c>
      <c r="L25" s="69"/>
      <c r="M25" s="69"/>
      <c r="N25" s="69"/>
      <c r="O25" s="69"/>
    </row>
    <row r="26" spans="2:3" ht="16.5" customHeight="1">
      <c r="B26" s="152" t="s">
        <v>364</v>
      </c>
      <c r="C26" s="192">
        <f>SUM('(2) Materials'!L45+'(2) Materials'!K74)</f>
        <v>0</v>
      </c>
    </row>
    <row r="27" spans="2:3" ht="16.5" customHeight="1">
      <c r="B27" s="143" t="s">
        <v>110</v>
      </c>
      <c r="C27" s="91">
        <f>SUM(C19:C22)</f>
        <v>0</v>
      </c>
    </row>
    <row r="28" ht="16.5" customHeight="1"/>
    <row r="29" spans="2:3" ht="19.5" customHeight="1">
      <c r="B29" s="138" t="s">
        <v>35</v>
      </c>
      <c r="C29" s="135" t="s">
        <v>347</v>
      </c>
    </row>
    <row r="30" spans="2:3" ht="16.5" customHeight="1">
      <c r="B30" s="145" t="s">
        <v>444</v>
      </c>
      <c r="C30" s="102">
        <f>'(4) Waste Removal'!F42</f>
        <v>0</v>
      </c>
    </row>
    <row r="31" spans="2:3" ht="16.5" customHeight="1">
      <c r="B31" s="143" t="s">
        <v>110</v>
      </c>
      <c r="C31" s="91">
        <f>SUM(C30:C30)</f>
        <v>0</v>
      </c>
    </row>
    <row r="32" ht="16.5" customHeight="1"/>
    <row r="33" spans="2:3" ht="20.25" customHeight="1">
      <c r="B33" s="162" t="s">
        <v>417</v>
      </c>
      <c r="C33" s="161">
        <f>SUM(C11+C16+C27+C31)</f>
        <v>0</v>
      </c>
    </row>
    <row r="34" ht="33" customHeight="1"/>
    <row r="35" ht="16.5" customHeight="1"/>
    <row r="36" ht="16.5" customHeight="1"/>
    <row r="37" ht="12.75"/>
    <row r="38" ht="16.5" customHeight="1" hidden="1"/>
    <row r="39" ht="16.5" customHeight="1" hidden="1"/>
    <row r="40" spans="2:3" ht="16.5" customHeight="1" hidden="1">
      <c r="B40" s="10"/>
      <c r="C40" s="10"/>
    </row>
    <row r="41" ht="16.5" customHeight="1" hidden="1"/>
    <row r="42" spans="2:3" ht="12.75" hidden="1">
      <c r="B42" s="85"/>
      <c r="C42" s="83"/>
    </row>
    <row r="43" spans="2:3" ht="16.5" customHeight="1" hidden="1">
      <c r="B43" s="85"/>
      <c r="C43" s="83"/>
    </row>
    <row r="44" spans="2:3" ht="16.5" customHeight="1" hidden="1">
      <c r="B44" s="85"/>
      <c r="C44" s="83"/>
    </row>
    <row r="45" ht="16.5" customHeight="1" hidden="1"/>
    <row r="46" ht="16.5" customHeight="1" hidden="1"/>
    <row r="47" ht="16.5" customHeight="1" hidden="1"/>
    <row r="48" ht="16.5" customHeight="1" hidden="1"/>
    <row r="49" ht="16.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>
      <c r="B58" s="36" t="s">
        <v>134</v>
      </c>
    </row>
    <row r="59" ht="12.75" hidden="1">
      <c r="B59" s="36" t="s">
        <v>61</v>
      </c>
    </row>
    <row r="60" ht="12.75" hidden="1">
      <c r="B60" s="36" t="s">
        <v>62</v>
      </c>
    </row>
    <row r="61" ht="12.75"/>
    <row r="62" ht="12.75"/>
    <row r="63" ht="12.75"/>
    <row r="64" ht="12.75"/>
    <row r="65" ht="12.75"/>
    <row r="66" ht="12.75"/>
    <row r="67" ht="12.75"/>
  </sheetData>
  <sheetProtection password="CE9E" sheet="1" objects="1" scenarios="1" selectLockedCells="1" selectUnlockedCells="1"/>
  <mergeCells count="4">
    <mergeCell ref="B1:G1"/>
    <mergeCell ref="B3:C3"/>
    <mergeCell ref="F8:G9"/>
    <mergeCell ref="E8:E9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4" r:id="rId2"/>
  <headerFooter alignWithMargins="0">
    <oddHeader>&amp;LHA Carbon Calculation for MACs&amp;RSummary
</oddHeader>
    <oddFooter>&amp;C&amp;P</oddFooter>
  </headerFooter>
  <rowBreaks count="1" manualBreakCount="1">
    <brk id="46" min="1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tabColor indexed="8"/>
    <pageSetUpPr fitToPage="1"/>
  </sheetPr>
  <dimension ref="A1:Y26"/>
  <sheetViews>
    <sheetView zoomScalePageLayoutView="0" workbookViewId="0" topLeftCell="A1">
      <selection activeCell="B14" sqref="B14:O14"/>
    </sheetView>
  </sheetViews>
  <sheetFormatPr defaultColWidth="0" defaultRowHeight="12.75" zeroHeight="1"/>
  <cols>
    <col min="1" max="1" width="3.7109375" style="288" customWidth="1"/>
    <col min="2" max="5" width="9.140625" style="288" customWidth="1"/>
    <col min="6" max="6" width="10.00390625" style="288" customWidth="1"/>
    <col min="7" max="19" width="9.140625" style="288" customWidth="1"/>
    <col min="20" max="20" width="3.7109375" style="288" customWidth="1"/>
    <col min="21" max="16384" width="0" style="288" hidden="1" customWidth="1"/>
  </cols>
  <sheetData>
    <row r="1" spans="2:19" ht="79.5" customHeight="1">
      <c r="B1" s="440" t="s">
        <v>382</v>
      </c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289"/>
      <c r="Q1" s="289"/>
      <c r="R1" s="289"/>
      <c r="S1" s="289"/>
    </row>
    <row r="2" spans="2:20" ht="16.5" customHeight="1">
      <c r="B2" s="290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</row>
    <row r="3" spans="2:19" ht="24.75" customHeight="1">
      <c r="B3" s="443" t="s">
        <v>433</v>
      </c>
      <c r="C3" s="444"/>
      <c r="D3" s="444"/>
      <c r="E3" s="444"/>
      <c r="F3" s="444"/>
      <c r="G3" s="444"/>
      <c r="H3" s="444"/>
      <c r="I3" s="444"/>
      <c r="J3" s="444"/>
      <c r="K3" s="445"/>
      <c r="L3" s="442" t="s">
        <v>355</v>
      </c>
      <c r="M3" s="442"/>
      <c r="N3" s="442"/>
      <c r="O3" s="442"/>
      <c r="P3" s="289"/>
      <c r="Q3" s="289"/>
      <c r="R3" s="289"/>
      <c r="S3" s="289"/>
    </row>
    <row r="4" spans="1:19" ht="16.5" customHeight="1">
      <c r="A4" s="291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P4" s="289"/>
      <c r="Q4" s="289"/>
      <c r="R4" s="289"/>
      <c r="S4" s="289"/>
    </row>
    <row r="5" spans="2:19" ht="24.75" customHeight="1">
      <c r="B5" s="443" t="s">
        <v>432</v>
      </c>
      <c r="C5" s="444"/>
      <c r="D5" s="444"/>
      <c r="E5" s="444"/>
      <c r="F5" s="444"/>
      <c r="G5" s="444"/>
      <c r="H5" s="444"/>
      <c r="I5" s="444"/>
      <c r="J5" s="444"/>
      <c r="K5" s="445"/>
      <c r="L5" s="442" t="s">
        <v>355</v>
      </c>
      <c r="M5" s="442"/>
      <c r="N5" s="442"/>
      <c r="O5" s="442"/>
      <c r="P5" s="289"/>
      <c r="Q5" s="289"/>
      <c r="R5" s="289"/>
      <c r="S5" s="289"/>
    </row>
    <row r="6" spans="16:19" ht="16.5" customHeight="1">
      <c r="P6" s="289"/>
      <c r="S6" s="289"/>
    </row>
    <row r="7" spans="2:19" ht="24.75" customHeight="1">
      <c r="B7" s="436" t="s">
        <v>410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292"/>
      <c r="R7" s="292"/>
      <c r="S7" s="292"/>
    </row>
    <row r="8" spans="2:25" ht="16.5" customHeight="1">
      <c r="B8" s="438" t="s">
        <v>406</v>
      </c>
      <c r="C8" s="438"/>
      <c r="D8" s="438"/>
      <c r="E8" s="438"/>
      <c r="F8" s="438"/>
      <c r="G8" s="438"/>
      <c r="H8" s="438"/>
      <c r="I8" s="438"/>
      <c r="J8" s="438"/>
      <c r="K8" s="438"/>
      <c r="L8" s="439" t="s">
        <v>355</v>
      </c>
      <c r="M8" s="439"/>
      <c r="N8" s="439"/>
      <c r="O8" s="439"/>
      <c r="P8" s="292"/>
      <c r="Q8" s="292"/>
      <c r="R8" s="292"/>
      <c r="S8" s="292"/>
      <c r="T8" s="292"/>
      <c r="X8" s="288" t="s">
        <v>355</v>
      </c>
      <c r="Y8" s="288" t="s">
        <v>355</v>
      </c>
    </row>
    <row r="9" spans="2:25" ht="16.5" customHeight="1">
      <c r="B9" s="438" t="s">
        <v>407</v>
      </c>
      <c r="C9" s="438"/>
      <c r="D9" s="438"/>
      <c r="E9" s="438"/>
      <c r="F9" s="438"/>
      <c r="G9" s="438"/>
      <c r="H9" s="438"/>
      <c r="I9" s="438"/>
      <c r="J9" s="438"/>
      <c r="K9" s="438"/>
      <c r="L9" s="439" t="s">
        <v>355</v>
      </c>
      <c r="M9" s="439"/>
      <c r="N9" s="439"/>
      <c r="O9" s="439"/>
      <c r="P9" s="292"/>
      <c r="Q9" s="292"/>
      <c r="R9" s="292"/>
      <c r="S9" s="292"/>
      <c r="X9" s="288" t="s">
        <v>61</v>
      </c>
      <c r="Y9" s="288" t="s">
        <v>61</v>
      </c>
    </row>
    <row r="10" spans="2:25" ht="16.5" customHeight="1">
      <c r="B10" s="438" t="s">
        <v>408</v>
      </c>
      <c r="C10" s="438"/>
      <c r="D10" s="438"/>
      <c r="E10" s="438"/>
      <c r="F10" s="438"/>
      <c r="G10" s="438"/>
      <c r="H10" s="438"/>
      <c r="I10" s="438"/>
      <c r="J10" s="438"/>
      <c r="K10" s="438"/>
      <c r="L10" s="439" t="s">
        <v>355</v>
      </c>
      <c r="M10" s="439"/>
      <c r="N10" s="439"/>
      <c r="O10" s="439"/>
      <c r="P10" s="292"/>
      <c r="Q10" s="292"/>
      <c r="R10" s="292"/>
      <c r="S10" s="292"/>
      <c r="X10" s="288" t="s">
        <v>62</v>
      </c>
      <c r="Y10" s="288" t="s">
        <v>409</v>
      </c>
    </row>
    <row r="11" spans="2:19" ht="16.5" customHeight="1">
      <c r="B11" s="438" t="s">
        <v>434</v>
      </c>
      <c r="C11" s="438"/>
      <c r="D11" s="438"/>
      <c r="E11" s="438"/>
      <c r="F11" s="438"/>
      <c r="G11" s="438"/>
      <c r="H11" s="438"/>
      <c r="I11" s="438"/>
      <c r="J11" s="438"/>
      <c r="K11" s="438"/>
      <c r="L11" s="439" t="s">
        <v>355</v>
      </c>
      <c r="M11" s="439"/>
      <c r="N11" s="439"/>
      <c r="O11" s="439"/>
      <c r="P11" s="292"/>
      <c r="Q11" s="292"/>
      <c r="R11" s="292"/>
      <c r="S11" s="292"/>
    </row>
    <row r="12" spans="2:19" ht="16.5" customHeight="1"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</row>
    <row r="13" spans="2:19" ht="24.75" customHeight="1">
      <c r="B13" s="432" t="s">
        <v>411</v>
      </c>
      <c r="C13" s="432"/>
      <c r="D13" s="432"/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292"/>
      <c r="Q13" s="292"/>
      <c r="R13" s="292"/>
      <c r="S13" s="292"/>
    </row>
    <row r="14" spans="2:19" ht="75" customHeight="1">
      <c r="B14" s="433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5"/>
      <c r="P14" s="292"/>
      <c r="Q14" s="292"/>
      <c r="R14" s="292"/>
      <c r="S14" s="292"/>
    </row>
    <row r="15" spans="2:19" ht="16.5" customHeight="1"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</row>
    <row r="16" spans="2:19" ht="24.75" customHeight="1">
      <c r="B16" s="432" t="s">
        <v>412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292"/>
      <c r="Q16" s="292"/>
      <c r="R16" s="292"/>
      <c r="S16" s="292"/>
    </row>
    <row r="17" spans="2:19" ht="75" customHeight="1">
      <c r="B17" s="433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5"/>
      <c r="P17" s="292"/>
      <c r="Q17" s="292"/>
      <c r="R17" s="292"/>
      <c r="S17" s="292"/>
    </row>
    <row r="18" spans="2:19" ht="16.5" customHeight="1"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</row>
    <row r="19" spans="2:19" ht="24.75" customHeight="1">
      <c r="B19" s="432" t="s">
        <v>413</v>
      </c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292"/>
      <c r="Q19" s="292"/>
      <c r="R19" s="292"/>
      <c r="S19" s="292"/>
    </row>
    <row r="20" spans="2:19" ht="75" customHeight="1">
      <c r="B20" s="433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5"/>
      <c r="P20" s="292"/>
      <c r="Q20" s="292"/>
      <c r="R20" s="292"/>
      <c r="S20" s="292"/>
    </row>
    <row r="21" spans="2:19" ht="16.5" customHeight="1">
      <c r="B21" s="292"/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</row>
    <row r="22" spans="2:19" ht="24.75" customHeight="1">
      <c r="B22" s="432" t="s">
        <v>414</v>
      </c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292"/>
      <c r="Q22" s="292"/>
      <c r="R22" s="292"/>
      <c r="S22" s="292"/>
    </row>
    <row r="23" spans="2:19" ht="75" customHeight="1">
      <c r="B23" s="433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5"/>
      <c r="P23" s="292"/>
      <c r="Q23" s="292"/>
      <c r="R23" s="292"/>
      <c r="S23" s="292"/>
    </row>
    <row r="24" ht="16.5" customHeight="1"/>
    <row r="25" spans="2:20" ht="39" customHeight="1">
      <c r="B25" s="432" t="s">
        <v>415</v>
      </c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293"/>
      <c r="Q25" s="293"/>
      <c r="R25" s="293"/>
      <c r="S25" s="293"/>
      <c r="T25" s="248"/>
    </row>
    <row r="26" spans="2:15" ht="75" customHeight="1">
      <c r="B26" s="433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5"/>
    </row>
    <row r="27" ht="16.5" customHeight="1"/>
    <row r="28" ht="16.5" customHeight="1"/>
    <row r="29" ht="12.75"/>
    <row r="30" ht="12.75"/>
    <row r="31" ht="12.75"/>
  </sheetData>
  <sheetProtection password="CE9E" sheet="1" selectLockedCells="1"/>
  <protectedRanges>
    <protectedRange sqref="L8:O11 B14 B17 B20 B23 B26" name="Range1"/>
  </protectedRanges>
  <mergeCells count="24">
    <mergeCell ref="B26:O26"/>
    <mergeCell ref="B1:O1"/>
    <mergeCell ref="L3:O3"/>
    <mergeCell ref="L5:O5"/>
    <mergeCell ref="B3:K3"/>
    <mergeCell ref="B5:K5"/>
    <mergeCell ref="B20:O20"/>
    <mergeCell ref="B22:O22"/>
    <mergeCell ref="B23:O23"/>
    <mergeCell ref="B25:O25"/>
    <mergeCell ref="B7:O7"/>
    <mergeCell ref="B9:K9"/>
    <mergeCell ref="B11:K11"/>
    <mergeCell ref="L10:O10"/>
    <mergeCell ref="L11:O11"/>
    <mergeCell ref="B10:K10"/>
    <mergeCell ref="B8:K8"/>
    <mergeCell ref="L8:O8"/>
    <mergeCell ref="L9:O9"/>
    <mergeCell ref="B19:O19"/>
    <mergeCell ref="B14:O14"/>
    <mergeCell ref="B13:O13"/>
    <mergeCell ref="B16:O16"/>
    <mergeCell ref="B17:O17"/>
  </mergeCells>
  <dataValidations count="2">
    <dataValidation type="list" allowBlank="1" showInputMessage="1" showErrorMessage="1" sqref="L5 L3">
      <formula1>$X$8:$X$10</formula1>
    </dataValidation>
    <dataValidation type="list" allowBlank="1" showInputMessage="1" showErrorMessage="1" sqref="L8:L11">
      <formula1>$Y$8:$Y$10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B229"/>
  <sheetViews>
    <sheetView zoomScalePageLayoutView="0" workbookViewId="0" topLeftCell="A4">
      <selection activeCell="B7" sqref="B7"/>
    </sheetView>
  </sheetViews>
  <sheetFormatPr defaultColWidth="0" defaultRowHeight="12.75" zeroHeight="1"/>
  <cols>
    <col min="1" max="1" width="3.7109375" style="164" customWidth="1"/>
    <col min="2" max="2" width="47.8515625" style="164" customWidth="1"/>
    <col min="3" max="3" width="9.7109375" style="164" customWidth="1"/>
    <col min="4" max="4" width="19.7109375" style="165" customWidth="1"/>
    <col min="5" max="5" width="71.28125" style="164" customWidth="1"/>
    <col min="6" max="9" width="9.140625" style="164" customWidth="1"/>
    <col min="10" max="16384" width="0" style="164" hidden="1" customWidth="1"/>
  </cols>
  <sheetData>
    <row r="1" spans="1:14" ht="79.5" customHeight="1">
      <c r="A1" s="288"/>
      <c r="B1" s="440" t="s">
        <v>404</v>
      </c>
      <c r="C1" s="441"/>
      <c r="D1" s="441"/>
      <c r="E1" s="441"/>
      <c r="F1" s="288"/>
      <c r="G1" s="288"/>
      <c r="H1" s="288"/>
      <c r="I1" s="288"/>
      <c r="J1" s="288"/>
      <c r="K1" s="288"/>
      <c r="L1" s="288"/>
      <c r="M1" s="288"/>
      <c r="N1" s="288"/>
    </row>
    <row r="2" spans="1:14" ht="12.75">
      <c r="A2" s="288"/>
      <c r="B2" s="288"/>
      <c r="C2" s="288"/>
      <c r="D2" s="307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ht="12.75">
      <c r="A3" s="288"/>
      <c r="B3" s="288"/>
      <c r="C3" s="288"/>
      <c r="D3" s="307"/>
      <c r="E3" s="288"/>
      <c r="F3" s="288"/>
      <c r="G3" s="288"/>
      <c r="H3" s="288"/>
      <c r="I3" s="288"/>
      <c r="J3" s="288"/>
      <c r="K3" s="288"/>
      <c r="L3" s="288"/>
      <c r="M3" s="288"/>
      <c r="N3" s="288"/>
    </row>
    <row r="4" spans="1:14" ht="30" customHeight="1">
      <c r="A4" s="288"/>
      <c r="B4" s="294" t="s">
        <v>266</v>
      </c>
      <c r="C4" s="295" t="s">
        <v>263</v>
      </c>
      <c r="D4" s="295" t="s">
        <v>135</v>
      </c>
      <c r="E4" s="294" t="s">
        <v>267</v>
      </c>
      <c r="F4" s="305"/>
      <c r="G4" s="288"/>
      <c r="H4" s="288"/>
      <c r="I4" s="288"/>
      <c r="J4" s="288"/>
      <c r="K4" s="288"/>
      <c r="L4" s="288"/>
      <c r="M4" s="288"/>
      <c r="N4" s="288"/>
    </row>
    <row r="5" spans="1:14" ht="15.75" customHeight="1">
      <c r="A5" s="288"/>
      <c r="B5" s="310"/>
      <c r="C5" s="312"/>
      <c r="D5" s="312"/>
      <c r="E5" s="310"/>
      <c r="F5" s="305"/>
      <c r="G5" s="288"/>
      <c r="H5" s="288"/>
      <c r="I5" s="288"/>
      <c r="J5" s="288"/>
      <c r="K5" s="288"/>
      <c r="L5" s="288"/>
      <c r="M5" s="288"/>
      <c r="N5" s="288"/>
    </row>
    <row r="6" spans="1:14" ht="15.75" customHeight="1">
      <c r="A6" s="288"/>
      <c r="B6" s="447" t="s">
        <v>272</v>
      </c>
      <c r="C6" s="447"/>
      <c r="D6" s="447"/>
      <c r="E6" s="447"/>
      <c r="F6" s="305"/>
      <c r="G6" s="288"/>
      <c r="H6" s="288"/>
      <c r="I6" s="288"/>
      <c r="J6" s="288"/>
      <c r="K6" s="288"/>
      <c r="L6" s="288"/>
      <c r="M6" s="288"/>
      <c r="N6" s="288"/>
    </row>
    <row r="7" spans="1:14" ht="15.75" customHeight="1">
      <c r="A7" s="288"/>
      <c r="B7" s="350" t="s">
        <v>268</v>
      </c>
      <c r="C7" s="351">
        <v>0.54522</v>
      </c>
      <c r="D7" s="352" t="s">
        <v>532</v>
      </c>
      <c r="E7" s="355" t="s">
        <v>533</v>
      </c>
      <c r="F7" s="356"/>
      <c r="G7" s="288"/>
      <c r="H7" s="288"/>
      <c r="I7" s="288"/>
      <c r="J7" s="288"/>
      <c r="K7" s="288"/>
      <c r="L7" s="288"/>
      <c r="M7" s="288"/>
      <c r="N7" s="288"/>
    </row>
    <row r="8" spans="1:14" s="297" customFormat="1" ht="15.75" customHeight="1">
      <c r="A8" s="288"/>
      <c r="B8" s="350" t="s">
        <v>269</v>
      </c>
      <c r="C8" s="351">
        <v>0.18523</v>
      </c>
      <c r="D8" s="351" t="s">
        <v>534</v>
      </c>
      <c r="E8" s="355" t="s">
        <v>533</v>
      </c>
      <c r="F8" s="356"/>
      <c r="G8" s="288"/>
      <c r="H8" s="288"/>
      <c r="I8" s="288"/>
      <c r="J8" s="288"/>
      <c r="K8" s="288"/>
      <c r="L8" s="288"/>
      <c r="M8" s="288"/>
      <c r="N8" s="288"/>
    </row>
    <row r="9" spans="1:14" ht="15.75" customHeight="1">
      <c r="A9" s="288"/>
      <c r="B9" s="350" t="s">
        <v>270</v>
      </c>
      <c r="C9" s="351">
        <v>0.3</v>
      </c>
      <c r="D9" s="352" t="s">
        <v>535</v>
      </c>
      <c r="E9" s="355" t="s">
        <v>533</v>
      </c>
      <c r="F9" s="356"/>
      <c r="G9" s="288"/>
      <c r="H9" s="288"/>
      <c r="I9" s="288"/>
      <c r="J9" s="288"/>
      <c r="K9" s="288"/>
      <c r="L9" s="288"/>
      <c r="M9" s="288"/>
      <c r="N9" s="288"/>
    </row>
    <row r="10" spans="1:14" ht="15.75" customHeight="1">
      <c r="A10" s="288"/>
      <c r="B10" s="350" t="s">
        <v>118</v>
      </c>
      <c r="C10" s="351">
        <v>3.0212</v>
      </c>
      <c r="D10" s="352" t="s">
        <v>536</v>
      </c>
      <c r="E10" s="355" t="s">
        <v>533</v>
      </c>
      <c r="F10" s="356"/>
      <c r="G10" s="288"/>
      <c r="H10" s="288"/>
      <c r="I10" s="288"/>
      <c r="J10" s="288"/>
      <c r="K10" s="288"/>
      <c r="L10" s="288"/>
      <c r="M10" s="288"/>
      <c r="N10" s="288"/>
    </row>
    <row r="11" spans="1:14" ht="15.75" customHeight="1">
      <c r="A11" s="288"/>
      <c r="B11" s="350" t="s">
        <v>196</v>
      </c>
      <c r="C11" s="351">
        <v>2.322</v>
      </c>
      <c r="D11" s="352" t="s">
        <v>536</v>
      </c>
      <c r="E11" s="355" t="s">
        <v>533</v>
      </c>
      <c r="F11" s="356"/>
      <c r="G11" s="288"/>
      <c r="H11" s="288"/>
      <c r="I11" s="288"/>
      <c r="J11" s="288"/>
      <c r="K11" s="288"/>
      <c r="L11" s="288"/>
      <c r="M11" s="288"/>
      <c r="N11" s="288"/>
    </row>
    <row r="12" spans="1:14" ht="15.75" customHeight="1">
      <c r="A12" s="288"/>
      <c r="B12" s="350" t="s">
        <v>197</v>
      </c>
      <c r="C12" s="351">
        <v>2.672</v>
      </c>
      <c r="D12" s="352" t="s">
        <v>536</v>
      </c>
      <c r="E12" s="355" t="s">
        <v>533</v>
      </c>
      <c r="F12" s="356"/>
      <c r="G12" s="288"/>
      <c r="H12" s="288"/>
      <c r="I12" s="288"/>
      <c r="J12" s="288"/>
      <c r="K12" s="288"/>
      <c r="L12" s="288"/>
      <c r="M12" s="288"/>
      <c r="N12" s="288"/>
    </row>
    <row r="13" spans="1:14" s="297" customFormat="1" ht="15.75" customHeight="1">
      <c r="A13" s="288"/>
      <c r="B13" s="353" t="s">
        <v>121</v>
      </c>
      <c r="C13" s="354">
        <v>2.3522</v>
      </c>
      <c r="D13" s="354" t="s">
        <v>537</v>
      </c>
      <c r="E13" s="357" t="s">
        <v>451</v>
      </c>
      <c r="F13" s="356"/>
      <c r="G13" s="288"/>
      <c r="H13" s="288"/>
      <c r="I13" s="288"/>
      <c r="J13" s="288"/>
      <c r="K13" s="288"/>
      <c r="L13" s="288"/>
      <c r="M13" s="288"/>
      <c r="N13" s="288"/>
    </row>
    <row r="14" spans="1:14" s="297" customFormat="1" ht="15.75" customHeight="1">
      <c r="A14" s="288"/>
      <c r="B14" s="350" t="s">
        <v>119</v>
      </c>
      <c r="C14" s="351">
        <v>0.26592</v>
      </c>
      <c r="D14" s="351" t="s">
        <v>538</v>
      </c>
      <c r="E14" s="355" t="s">
        <v>533</v>
      </c>
      <c r="F14" s="356"/>
      <c r="G14" s="288"/>
      <c r="H14" s="288"/>
      <c r="I14" s="288"/>
      <c r="J14" s="288"/>
      <c r="K14" s="288"/>
      <c r="L14" s="288"/>
      <c r="M14" s="288"/>
      <c r="N14" s="288"/>
    </row>
    <row r="15" spans="1:14" ht="15.75" customHeight="1">
      <c r="A15" s="288"/>
      <c r="B15" s="350" t="s">
        <v>326</v>
      </c>
      <c r="C15" s="351">
        <v>2.5421</v>
      </c>
      <c r="D15" s="352" t="s">
        <v>536</v>
      </c>
      <c r="E15" s="355" t="s">
        <v>533</v>
      </c>
      <c r="F15" s="356"/>
      <c r="G15" s="288"/>
      <c r="H15" s="288"/>
      <c r="I15" s="288"/>
      <c r="J15" s="288"/>
      <c r="K15" s="288"/>
      <c r="L15" s="288"/>
      <c r="M15" s="288"/>
      <c r="N15" s="288"/>
    </row>
    <row r="16" spans="1:14" ht="15.75" customHeight="1">
      <c r="A16" s="288"/>
      <c r="B16" s="350" t="s">
        <v>108</v>
      </c>
      <c r="C16" s="351">
        <v>1.492</v>
      </c>
      <c r="D16" s="352" t="s">
        <v>536</v>
      </c>
      <c r="E16" s="355" t="s">
        <v>533</v>
      </c>
      <c r="F16" s="356"/>
      <c r="G16" s="288"/>
      <c r="H16" s="288"/>
      <c r="I16" s="288"/>
      <c r="J16" s="288"/>
      <c r="K16" s="288"/>
      <c r="L16" s="288"/>
      <c r="M16" s="288"/>
      <c r="N16" s="288"/>
    </row>
    <row r="17" spans="1:14" ht="15.75" customHeight="1">
      <c r="A17" s="288"/>
      <c r="B17" s="350" t="s">
        <v>198</v>
      </c>
      <c r="C17" s="351">
        <v>2.7178</v>
      </c>
      <c r="D17" s="351" t="s">
        <v>539</v>
      </c>
      <c r="E17" s="355" t="s">
        <v>533</v>
      </c>
      <c r="F17" s="356"/>
      <c r="G17" s="288"/>
      <c r="H17" s="288"/>
      <c r="I17" s="288"/>
      <c r="J17" s="288"/>
      <c r="K17" s="288"/>
      <c r="L17" s="288"/>
      <c r="M17" s="288"/>
      <c r="N17" s="288"/>
    </row>
    <row r="18" spans="1:14" ht="15.75" customHeight="1">
      <c r="A18" s="288"/>
      <c r="B18" s="358" t="s">
        <v>271</v>
      </c>
      <c r="C18" s="359">
        <v>40</v>
      </c>
      <c r="D18" s="359" t="s">
        <v>385</v>
      </c>
      <c r="E18" s="358" t="s">
        <v>324</v>
      </c>
      <c r="F18" s="360"/>
      <c r="G18" s="288"/>
      <c r="H18" s="288"/>
      <c r="I18" s="288"/>
      <c r="J18" s="288"/>
      <c r="K18" s="288"/>
      <c r="L18" s="288"/>
      <c r="M18" s="288"/>
      <c r="N18" s="288"/>
    </row>
    <row r="19" spans="1:14" ht="15.75" customHeight="1">
      <c r="A19" s="288"/>
      <c r="B19" s="355" t="s">
        <v>428</v>
      </c>
      <c r="C19" s="352">
        <v>25</v>
      </c>
      <c r="D19" s="352" t="s">
        <v>527</v>
      </c>
      <c r="E19" s="446" t="s">
        <v>540</v>
      </c>
      <c r="F19" s="446"/>
      <c r="G19" s="288"/>
      <c r="H19" s="288"/>
      <c r="I19" s="288"/>
      <c r="J19" s="288"/>
      <c r="K19" s="288"/>
      <c r="L19" s="288"/>
      <c r="M19" s="288"/>
      <c r="N19" s="288"/>
    </row>
    <row r="20" spans="1:14" ht="15.75" customHeight="1">
      <c r="A20" s="288"/>
      <c r="B20" s="355" t="s">
        <v>429</v>
      </c>
      <c r="C20" s="352">
        <v>12</v>
      </c>
      <c r="D20" s="352" t="s">
        <v>527</v>
      </c>
      <c r="E20" s="446" t="s">
        <v>540</v>
      </c>
      <c r="F20" s="446"/>
      <c r="G20" s="288"/>
      <c r="H20" s="288"/>
      <c r="I20" s="288"/>
      <c r="J20" s="288"/>
      <c r="K20" s="288"/>
      <c r="L20" s="288"/>
      <c r="M20" s="288"/>
      <c r="N20" s="288"/>
    </row>
    <row r="21" spans="1:14" ht="15.75" customHeight="1">
      <c r="A21" s="288"/>
      <c r="B21" s="355" t="s">
        <v>430</v>
      </c>
      <c r="C21" s="352">
        <v>5</v>
      </c>
      <c r="D21" s="352" t="s">
        <v>527</v>
      </c>
      <c r="E21" s="446" t="s">
        <v>540</v>
      </c>
      <c r="F21" s="446"/>
      <c r="G21" s="288"/>
      <c r="H21" s="288"/>
      <c r="I21" s="288"/>
      <c r="J21" s="288"/>
      <c r="K21" s="288"/>
      <c r="L21" s="288"/>
      <c r="M21" s="288"/>
      <c r="N21" s="288"/>
    </row>
    <row r="22" spans="1:14" ht="15.75" customHeight="1">
      <c r="A22" s="288"/>
      <c r="B22" s="355" t="s">
        <v>431</v>
      </c>
      <c r="C22" s="352">
        <v>2</v>
      </c>
      <c r="D22" s="352" t="s">
        <v>527</v>
      </c>
      <c r="E22" s="446" t="s">
        <v>540</v>
      </c>
      <c r="F22" s="446"/>
      <c r="G22" s="288"/>
      <c r="H22" s="288"/>
      <c r="I22" s="288"/>
      <c r="J22" s="288"/>
      <c r="K22" s="288"/>
      <c r="L22" s="288"/>
      <c r="M22" s="288"/>
      <c r="N22" s="288"/>
    </row>
    <row r="23" spans="1:14" ht="15" customHeight="1">
      <c r="A23" s="288"/>
      <c r="B23" s="311"/>
      <c r="C23" s="311"/>
      <c r="D23" s="306"/>
      <c r="E23" s="311"/>
      <c r="F23" s="305"/>
      <c r="G23" s="288"/>
      <c r="H23" s="288"/>
      <c r="I23" s="288"/>
      <c r="J23" s="288"/>
      <c r="K23" s="288"/>
      <c r="L23" s="288"/>
      <c r="M23" s="288"/>
      <c r="N23" s="288"/>
    </row>
    <row r="24" spans="2:14" ht="15.75" customHeight="1">
      <c r="B24" s="299" t="s">
        <v>300</v>
      </c>
      <c r="C24" s="300"/>
      <c r="D24" s="301"/>
      <c r="E24" s="300"/>
      <c r="F24" s="305"/>
      <c r="G24" s="288"/>
      <c r="H24" s="288"/>
      <c r="I24" s="288"/>
      <c r="J24" s="288"/>
      <c r="K24" s="288"/>
      <c r="L24" s="288"/>
      <c r="M24" s="288"/>
      <c r="N24" s="288"/>
    </row>
    <row r="25" spans="1:14" ht="15.75" customHeight="1">
      <c r="A25" s="288"/>
      <c r="B25" s="361" t="s">
        <v>248</v>
      </c>
      <c r="C25" s="351">
        <v>0.74</v>
      </c>
      <c r="D25" s="362" t="s">
        <v>541</v>
      </c>
      <c r="E25" s="158" t="s">
        <v>542</v>
      </c>
      <c r="F25" s="305"/>
      <c r="G25" s="288"/>
      <c r="H25" s="288"/>
      <c r="I25" s="288"/>
      <c r="J25" s="288"/>
      <c r="K25" s="288"/>
      <c r="L25" s="288"/>
      <c r="M25" s="288"/>
      <c r="N25" s="288"/>
    </row>
    <row r="26" spans="1:14" ht="15.75" customHeight="1">
      <c r="A26" s="288"/>
      <c r="B26" s="361" t="s">
        <v>175</v>
      </c>
      <c r="C26" s="351">
        <v>2.71</v>
      </c>
      <c r="D26" s="362" t="s">
        <v>541</v>
      </c>
      <c r="E26" s="158" t="s">
        <v>542</v>
      </c>
      <c r="F26" s="305"/>
      <c r="G26" s="288"/>
      <c r="H26" s="288"/>
      <c r="I26" s="288"/>
      <c r="J26" s="288"/>
      <c r="K26" s="288"/>
      <c r="L26" s="288"/>
      <c r="M26" s="288"/>
      <c r="N26" s="288"/>
    </row>
    <row r="27" spans="1:14" ht="15.75" customHeight="1">
      <c r="A27" s="288"/>
      <c r="B27" s="361" t="s">
        <v>305</v>
      </c>
      <c r="C27" s="351">
        <v>1.46</v>
      </c>
      <c r="D27" s="362" t="s">
        <v>541</v>
      </c>
      <c r="E27" s="158" t="s">
        <v>542</v>
      </c>
      <c r="F27" s="305"/>
      <c r="G27" s="288"/>
      <c r="H27" s="288"/>
      <c r="I27" s="288"/>
      <c r="J27" s="288"/>
      <c r="K27" s="288"/>
      <c r="L27" s="288"/>
      <c r="M27" s="288"/>
      <c r="N27" s="288"/>
    </row>
    <row r="28" spans="1:14" ht="15.75" customHeight="1">
      <c r="A28" s="288"/>
      <c r="B28" s="361" t="s">
        <v>306</v>
      </c>
      <c r="C28" s="351">
        <v>0.47</v>
      </c>
      <c r="D28" s="362" t="s">
        <v>541</v>
      </c>
      <c r="E28" s="158" t="s">
        <v>542</v>
      </c>
      <c r="F28" s="305"/>
      <c r="G28" s="288"/>
      <c r="H28" s="288"/>
      <c r="I28" s="288"/>
      <c r="J28" s="288"/>
      <c r="K28" s="288"/>
      <c r="L28" s="288"/>
      <c r="M28" s="288"/>
      <c r="N28" s="288"/>
    </row>
    <row r="29" spans="1:28" ht="15.75" customHeight="1">
      <c r="A29" s="288"/>
      <c r="B29" s="361" t="s">
        <v>307</v>
      </c>
      <c r="C29" s="351">
        <v>9.16</v>
      </c>
      <c r="D29" s="362" t="s">
        <v>541</v>
      </c>
      <c r="E29" s="158" t="s">
        <v>542</v>
      </c>
      <c r="F29" s="288"/>
      <c r="G29" s="288"/>
      <c r="H29" s="305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</row>
    <row r="30" spans="1:28" ht="15.75" customHeight="1">
      <c r="A30" s="288"/>
      <c r="B30" s="361" t="s">
        <v>308</v>
      </c>
      <c r="C30" s="351">
        <v>1.81</v>
      </c>
      <c r="D30" s="362" t="s">
        <v>541</v>
      </c>
      <c r="E30" s="158" t="s">
        <v>542</v>
      </c>
      <c r="F30" s="288"/>
      <c r="G30" s="288"/>
      <c r="H30" s="305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8"/>
      <c r="X30" s="288"/>
      <c r="Y30" s="288"/>
      <c r="Z30" s="288"/>
      <c r="AA30" s="288"/>
      <c r="AB30" s="288"/>
    </row>
    <row r="31" spans="1:28" ht="15.75" customHeight="1">
      <c r="A31" s="288"/>
      <c r="B31" s="313" t="s">
        <v>257</v>
      </c>
      <c r="C31" s="309">
        <v>1.77</v>
      </c>
      <c r="D31" s="314" t="s">
        <v>543</v>
      </c>
      <c r="E31" s="311" t="s">
        <v>320</v>
      </c>
      <c r="F31" s="288"/>
      <c r="G31" s="288"/>
      <c r="H31" s="305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</row>
    <row r="32" spans="1:28" ht="15.75" customHeight="1">
      <c r="A32" s="288"/>
      <c r="B32" s="350" t="s">
        <v>264</v>
      </c>
      <c r="C32" s="351">
        <v>2.91</v>
      </c>
      <c r="D32" s="362" t="s">
        <v>541</v>
      </c>
      <c r="E32" s="158" t="s">
        <v>542</v>
      </c>
      <c r="F32" s="288"/>
      <c r="G32" s="288"/>
      <c r="H32" s="305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</row>
    <row r="33" spans="1:28" ht="15.75" customHeight="1">
      <c r="A33" s="288"/>
      <c r="B33" s="361" t="s">
        <v>310</v>
      </c>
      <c r="C33" s="351">
        <v>0.221</v>
      </c>
      <c r="D33" s="362" t="s">
        <v>541</v>
      </c>
      <c r="E33" s="158" t="s">
        <v>542</v>
      </c>
      <c r="F33" s="288"/>
      <c r="G33" s="288"/>
      <c r="H33" s="305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8"/>
      <c r="X33" s="288"/>
      <c r="Y33" s="288"/>
      <c r="Z33" s="288"/>
      <c r="AA33" s="288"/>
      <c r="AB33" s="288"/>
    </row>
    <row r="34" spans="1:28" ht="15.75" customHeight="1">
      <c r="A34" s="288"/>
      <c r="B34" s="361" t="s">
        <v>262</v>
      </c>
      <c r="C34" s="351">
        <v>0.213</v>
      </c>
      <c r="D34" s="362" t="s">
        <v>541</v>
      </c>
      <c r="E34" s="158" t="s">
        <v>542</v>
      </c>
      <c r="F34" s="288"/>
      <c r="G34" s="288"/>
      <c r="H34" s="305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</row>
    <row r="35" spans="1:28" ht="15.75" customHeight="1">
      <c r="A35" s="288"/>
      <c r="B35" s="361" t="s">
        <v>259</v>
      </c>
      <c r="C35" s="351">
        <v>3.31</v>
      </c>
      <c r="D35" s="362" t="s">
        <v>541</v>
      </c>
      <c r="E35" s="158" t="s">
        <v>542</v>
      </c>
      <c r="F35" s="288"/>
      <c r="G35" s="288"/>
      <c r="H35" s="305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8"/>
      <c r="X35" s="288"/>
      <c r="Y35" s="288"/>
      <c r="Z35" s="288"/>
      <c r="AA35" s="288"/>
      <c r="AB35" s="288"/>
    </row>
    <row r="36" spans="1:28" ht="15.75" customHeight="1">
      <c r="A36" s="288"/>
      <c r="B36" s="361" t="s">
        <v>155</v>
      </c>
      <c r="C36" s="351">
        <v>0.0052</v>
      </c>
      <c r="D36" s="362" t="s">
        <v>541</v>
      </c>
      <c r="E36" s="158" t="s">
        <v>542</v>
      </c>
      <c r="F36" s="288"/>
      <c r="G36" s="288"/>
      <c r="H36" s="305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</row>
    <row r="37" spans="1:28" ht="15.75" customHeight="1">
      <c r="A37" s="288"/>
      <c r="B37" s="363" t="s">
        <v>156</v>
      </c>
      <c r="C37" s="359">
        <v>0.00369</v>
      </c>
      <c r="D37" s="364" t="s">
        <v>386</v>
      </c>
      <c r="E37" s="368" t="s">
        <v>320</v>
      </c>
      <c r="F37" s="288"/>
      <c r="G37" s="288"/>
      <c r="H37" s="305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</row>
    <row r="38" spans="1:28" ht="15.75" customHeight="1">
      <c r="A38" s="288"/>
      <c r="B38" s="361" t="s">
        <v>157</v>
      </c>
      <c r="C38" s="351">
        <v>0.066</v>
      </c>
      <c r="D38" s="362" t="s">
        <v>541</v>
      </c>
      <c r="E38" s="158" t="s">
        <v>542</v>
      </c>
      <c r="F38" s="288"/>
      <c r="G38" s="288"/>
      <c r="H38" s="305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</row>
    <row r="39" spans="1:28" ht="15.75" customHeight="1">
      <c r="A39" s="288"/>
      <c r="B39" s="361" t="s">
        <v>340</v>
      </c>
      <c r="C39" s="351">
        <v>0.55</v>
      </c>
      <c r="D39" s="362" t="s">
        <v>541</v>
      </c>
      <c r="E39" s="158" t="s">
        <v>542</v>
      </c>
      <c r="F39" s="288"/>
      <c r="G39" s="288"/>
      <c r="H39" s="305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</row>
    <row r="40" spans="1:28" ht="15.75" customHeight="1">
      <c r="A40" s="288"/>
      <c r="B40" s="361" t="s">
        <v>265</v>
      </c>
      <c r="C40" s="351">
        <v>0.24</v>
      </c>
      <c r="D40" s="362" t="s">
        <v>541</v>
      </c>
      <c r="E40" s="158" t="s">
        <v>542</v>
      </c>
      <c r="F40" s="288"/>
      <c r="G40" s="288"/>
      <c r="H40" s="305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</row>
    <row r="41" spans="1:28" ht="15.75" customHeight="1">
      <c r="A41" s="288"/>
      <c r="B41" s="361" t="s">
        <v>160</v>
      </c>
      <c r="C41" s="351">
        <v>0.0051</v>
      </c>
      <c r="D41" s="362" t="s">
        <v>541</v>
      </c>
      <c r="E41" s="158" t="s">
        <v>542</v>
      </c>
      <c r="F41" s="305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</row>
    <row r="42" spans="1:28" ht="15.75" customHeight="1">
      <c r="A42" s="288"/>
      <c r="B42" s="361" t="s">
        <v>161</v>
      </c>
      <c r="C42" s="351">
        <v>0.024</v>
      </c>
      <c r="D42" s="362" t="s">
        <v>541</v>
      </c>
      <c r="E42" s="158" t="s">
        <v>544</v>
      </c>
      <c r="F42" s="305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288"/>
      <c r="U42" s="288"/>
      <c r="V42" s="288"/>
      <c r="W42" s="288"/>
      <c r="X42" s="288"/>
      <c r="Y42" s="288"/>
      <c r="Z42" s="288"/>
      <c r="AA42" s="288"/>
      <c r="AB42" s="288"/>
    </row>
    <row r="43" spans="1:28" ht="15.75" customHeight="1">
      <c r="A43" s="288"/>
      <c r="B43" s="361" t="s">
        <v>162</v>
      </c>
      <c r="C43" s="351">
        <v>0.079</v>
      </c>
      <c r="D43" s="362" t="s">
        <v>541</v>
      </c>
      <c r="E43" s="158" t="s">
        <v>542</v>
      </c>
      <c r="F43" s="305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88"/>
      <c r="X43" s="288"/>
      <c r="Y43" s="288"/>
      <c r="Z43" s="288"/>
      <c r="AA43" s="288"/>
      <c r="AB43" s="288"/>
    </row>
    <row r="44" spans="1:28" ht="15.75" customHeight="1">
      <c r="A44" s="288"/>
      <c r="B44" s="361" t="s">
        <v>163</v>
      </c>
      <c r="C44" s="351">
        <v>0.0052</v>
      </c>
      <c r="D44" s="362" t="s">
        <v>541</v>
      </c>
      <c r="E44" s="158" t="s">
        <v>542</v>
      </c>
      <c r="F44" s="305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8"/>
      <c r="R44" s="288"/>
      <c r="S44" s="288"/>
      <c r="T44" s="288"/>
      <c r="U44" s="288"/>
      <c r="V44" s="288"/>
      <c r="W44" s="288"/>
      <c r="X44" s="288"/>
      <c r="Y44" s="288"/>
      <c r="Z44" s="288"/>
      <c r="AA44" s="288"/>
      <c r="AB44" s="288"/>
    </row>
    <row r="45" spans="1:28" ht="15.75" customHeight="1">
      <c r="A45" s="288"/>
      <c r="B45" s="350" t="s">
        <v>167</v>
      </c>
      <c r="C45" s="351">
        <v>0.72</v>
      </c>
      <c r="D45" s="362" t="s">
        <v>541</v>
      </c>
      <c r="E45" s="158" t="s">
        <v>542</v>
      </c>
      <c r="F45" s="305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</row>
    <row r="46" spans="1:28" ht="15.75" customHeight="1">
      <c r="A46" s="288"/>
      <c r="B46" s="361" t="s">
        <v>249</v>
      </c>
      <c r="C46" s="351">
        <v>0.107</v>
      </c>
      <c r="D46" s="362" t="s">
        <v>541</v>
      </c>
      <c r="E46" s="158" t="s">
        <v>542</v>
      </c>
      <c r="F46" s="305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</row>
    <row r="47" spans="1:28" ht="15.75" customHeight="1">
      <c r="A47" s="288"/>
      <c r="B47" s="313" t="s">
        <v>251</v>
      </c>
      <c r="C47" s="309">
        <v>0.209</v>
      </c>
      <c r="D47" s="314" t="s">
        <v>386</v>
      </c>
      <c r="E47" s="311" t="s">
        <v>320</v>
      </c>
      <c r="F47" s="305"/>
      <c r="G47" s="288"/>
      <c r="H47" s="288"/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8"/>
      <c r="T47" s="288"/>
      <c r="U47" s="288"/>
      <c r="V47" s="288"/>
      <c r="W47" s="288"/>
      <c r="X47" s="288"/>
      <c r="Y47" s="288"/>
      <c r="Z47" s="288"/>
      <c r="AA47" s="288"/>
      <c r="AB47" s="288"/>
    </row>
    <row r="48" spans="1:28" ht="15.75" customHeight="1">
      <c r="A48" s="288"/>
      <c r="B48" s="313" t="s">
        <v>322</v>
      </c>
      <c r="C48" s="309">
        <v>0.159</v>
      </c>
      <c r="D48" s="314" t="s">
        <v>386</v>
      </c>
      <c r="E48" s="311" t="s">
        <v>320</v>
      </c>
      <c r="F48" s="305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</row>
    <row r="49" spans="1:28" ht="15.75" customHeight="1">
      <c r="A49" s="288"/>
      <c r="B49" s="315" t="s">
        <v>252</v>
      </c>
      <c r="C49" s="309">
        <v>0.129</v>
      </c>
      <c r="D49" s="314" t="s">
        <v>386</v>
      </c>
      <c r="E49" s="311" t="s">
        <v>320</v>
      </c>
      <c r="F49" s="305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/>
      <c r="AA49" s="288"/>
      <c r="AB49" s="288"/>
    </row>
    <row r="50" spans="1:28" ht="15.75" customHeight="1">
      <c r="A50" s="288"/>
      <c r="B50" s="313" t="s">
        <v>253</v>
      </c>
      <c r="C50" s="309">
        <v>0.109</v>
      </c>
      <c r="D50" s="314" t="s">
        <v>386</v>
      </c>
      <c r="E50" s="311" t="s">
        <v>320</v>
      </c>
      <c r="F50" s="305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</row>
    <row r="51" spans="1:28" ht="15.75" customHeight="1">
      <c r="A51" s="288"/>
      <c r="B51" s="315" t="s">
        <v>254</v>
      </c>
      <c r="C51" s="309">
        <v>0.096</v>
      </c>
      <c r="D51" s="314" t="s">
        <v>386</v>
      </c>
      <c r="E51" s="311" t="s">
        <v>320</v>
      </c>
      <c r="F51" s="305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8"/>
      <c r="R51" s="288"/>
      <c r="S51" s="288"/>
      <c r="T51" s="288"/>
      <c r="U51" s="288"/>
      <c r="V51" s="288"/>
      <c r="W51" s="288"/>
      <c r="X51" s="288"/>
      <c r="Y51" s="288"/>
      <c r="Z51" s="288"/>
      <c r="AA51" s="288"/>
      <c r="AB51" s="288"/>
    </row>
    <row r="52" spans="1:28" ht="15.75" customHeight="1">
      <c r="A52" s="288"/>
      <c r="B52" s="315" t="s">
        <v>255</v>
      </c>
      <c r="C52" s="309">
        <v>0.08</v>
      </c>
      <c r="D52" s="314" t="s">
        <v>386</v>
      </c>
      <c r="E52" s="311" t="s">
        <v>320</v>
      </c>
      <c r="F52" s="305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</row>
    <row r="53" spans="1:28" ht="15.75" customHeight="1">
      <c r="A53" s="288"/>
      <c r="B53" s="369" t="s">
        <v>250</v>
      </c>
      <c r="C53" s="351">
        <v>0.136</v>
      </c>
      <c r="D53" s="362" t="s">
        <v>541</v>
      </c>
      <c r="E53" s="158" t="s">
        <v>545</v>
      </c>
      <c r="F53" s="305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8"/>
      <c r="Y53" s="288"/>
      <c r="Z53" s="288"/>
      <c r="AA53" s="288"/>
      <c r="AB53" s="288"/>
    </row>
    <row r="54" spans="1:28" ht="15.75" customHeight="1">
      <c r="A54" s="288"/>
      <c r="B54" s="363" t="s">
        <v>256</v>
      </c>
      <c r="C54" s="359">
        <v>0.127</v>
      </c>
      <c r="D54" s="364" t="s">
        <v>386</v>
      </c>
      <c r="E54" s="368" t="s">
        <v>320</v>
      </c>
      <c r="F54" s="305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</row>
    <row r="55" spans="1:28" ht="15.75" customHeight="1">
      <c r="A55" s="288"/>
      <c r="B55" s="363" t="s">
        <v>212</v>
      </c>
      <c r="C55" s="359">
        <v>0.209</v>
      </c>
      <c r="D55" s="364" t="s">
        <v>386</v>
      </c>
      <c r="E55" s="368" t="s">
        <v>320</v>
      </c>
      <c r="F55" s="305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8"/>
      <c r="Y55" s="288"/>
      <c r="Z55" s="288"/>
      <c r="AA55" s="288"/>
      <c r="AB55" s="288"/>
    </row>
    <row r="56" spans="1:28" ht="15.75" customHeight="1">
      <c r="A56" s="288"/>
      <c r="B56" s="370" t="s">
        <v>546</v>
      </c>
      <c r="C56" s="359">
        <f>0.002/1000</f>
        <v>2E-06</v>
      </c>
      <c r="D56" s="364" t="s">
        <v>386</v>
      </c>
      <c r="E56" s="368" t="s">
        <v>320</v>
      </c>
      <c r="F56" s="305"/>
      <c r="G56" s="288"/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8"/>
      <c r="V56" s="288"/>
      <c r="W56" s="288"/>
      <c r="X56" s="288"/>
      <c r="Y56" s="288"/>
      <c r="Z56" s="288"/>
      <c r="AA56" s="288"/>
      <c r="AB56" s="288"/>
    </row>
    <row r="57" spans="1:28" ht="15.75" customHeight="1">
      <c r="A57" s="288"/>
      <c r="B57" s="371" t="s">
        <v>235</v>
      </c>
      <c r="C57" s="362">
        <f>660/1000</f>
        <v>0.66</v>
      </c>
      <c r="D57" s="362" t="s">
        <v>387</v>
      </c>
      <c r="E57" s="158" t="s">
        <v>325</v>
      </c>
      <c r="F57" s="305"/>
      <c r="G57" s="288"/>
      <c r="H57" s="288"/>
      <c r="I57" s="288"/>
      <c r="J57" s="288"/>
      <c r="K57" s="288"/>
      <c r="L57" s="288"/>
      <c r="M57" s="288"/>
      <c r="N57" s="288"/>
      <c r="O57" s="288"/>
      <c r="P57" s="288"/>
      <c r="Q57" s="288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</row>
    <row r="58" spans="1:28" ht="15.75" customHeight="1">
      <c r="A58" s="288"/>
      <c r="B58" s="371" t="s">
        <v>236</v>
      </c>
      <c r="C58" s="362">
        <v>0.17</v>
      </c>
      <c r="D58" s="362" t="s">
        <v>387</v>
      </c>
      <c r="E58" s="158" t="s">
        <v>325</v>
      </c>
      <c r="F58" s="305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</row>
    <row r="59" spans="1:28" ht="15.75" customHeight="1">
      <c r="A59" s="288"/>
      <c r="B59" s="372" t="s">
        <v>222</v>
      </c>
      <c r="C59" s="351">
        <f>113.4/1000</f>
        <v>0.1134</v>
      </c>
      <c r="D59" s="362" t="s">
        <v>387</v>
      </c>
      <c r="E59" s="158" t="s">
        <v>325</v>
      </c>
      <c r="F59" s="305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</row>
    <row r="60" spans="1:28" ht="15.75" customHeight="1">
      <c r="A60" s="288"/>
      <c r="B60" s="372" t="s">
        <v>224</v>
      </c>
      <c r="C60" s="351">
        <f>9.6/1000</f>
        <v>0.0096</v>
      </c>
      <c r="D60" s="362" t="s">
        <v>387</v>
      </c>
      <c r="E60" s="158" t="s">
        <v>325</v>
      </c>
      <c r="F60" s="305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</row>
    <row r="61" spans="1:28" ht="15.75" customHeight="1">
      <c r="A61" s="288"/>
      <c r="B61" s="372" t="s">
        <v>226</v>
      </c>
      <c r="C61" s="351">
        <f>775/1000</f>
        <v>0.775</v>
      </c>
      <c r="D61" s="362" t="s">
        <v>387</v>
      </c>
      <c r="E61" s="158" t="s">
        <v>325</v>
      </c>
      <c r="F61" s="305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8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</row>
    <row r="62" spans="1:28" ht="15.75" customHeight="1">
      <c r="A62" s="288"/>
      <c r="B62" s="371" t="s">
        <v>46</v>
      </c>
      <c r="C62" s="351">
        <f>32760/1000</f>
        <v>32.76</v>
      </c>
      <c r="D62" s="362" t="s">
        <v>387</v>
      </c>
      <c r="E62" s="158" t="s">
        <v>325</v>
      </c>
      <c r="F62" s="305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</row>
    <row r="63" spans="1:28" ht="15.75" customHeight="1">
      <c r="A63" s="288"/>
      <c r="B63" s="371" t="s">
        <v>48</v>
      </c>
      <c r="C63" s="351">
        <f>15805/1000</f>
        <v>15.805</v>
      </c>
      <c r="D63" s="362" t="s">
        <v>387</v>
      </c>
      <c r="E63" s="158" t="s">
        <v>325</v>
      </c>
      <c r="F63" s="305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</row>
    <row r="64" spans="1:28" ht="15.75" customHeight="1">
      <c r="A64" s="288"/>
      <c r="B64" s="371" t="s">
        <v>232</v>
      </c>
      <c r="C64" s="351">
        <f>6552/1000</f>
        <v>6.552</v>
      </c>
      <c r="D64" s="362" t="s">
        <v>387</v>
      </c>
      <c r="E64" s="158" t="s">
        <v>325</v>
      </c>
      <c r="F64" s="305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</row>
    <row r="65" spans="1:28" ht="15.75" customHeight="1">
      <c r="A65" s="288"/>
      <c r="B65" s="371" t="s">
        <v>234</v>
      </c>
      <c r="C65" s="351">
        <f>3161/1000</f>
        <v>3.161</v>
      </c>
      <c r="D65" s="362" t="s">
        <v>387</v>
      </c>
      <c r="E65" s="158" t="s">
        <v>325</v>
      </c>
      <c r="F65" s="305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</row>
    <row r="66" spans="1:20" ht="15.75" customHeight="1">
      <c r="A66" s="288"/>
      <c r="B66" s="371" t="s">
        <v>50</v>
      </c>
      <c r="C66" s="351">
        <f>4896/1000</f>
        <v>4.896</v>
      </c>
      <c r="D66" s="362" t="s">
        <v>387</v>
      </c>
      <c r="E66" s="158" t="s">
        <v>325</v>
      </c>
      <c r="F66" s="305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</row>
    <row r="67" spans="1:20" ht="15.75" customHeight="1">
      <c r="A67" s="288"/>
      <c r="B67" s="371" t="s">
        <v>52</v>
      </c>
      <c r="C67" s="351">
        <f>9.6/1000</f>
        <v>0.0096</v>
      </c>
      <c r="D67" s="362" t="s">
        <v>387</v>
      </c>
      <c r="E67" s="158" t="s">
        <v>325</v>
      </c>
      <c r="F67" s="305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</row>
    <row r="68" spans="1:20" ht="15.75" customHeight="1">
      <c r="A68" s="288"/>
      <c r="B68" s="371" t="s">
        <v>53</v>
      </c>
      <c r="C68" s="351">
        <f>775/1000</f>
        <v>0.775</v>
      </c>
      <c r="D68" s="362" t="s">
        <v>387</v>
      </c>
      <c r="E68" s="158" t="s">
        <v>325</v>
      </c>
      <c r="F68" s="305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</row>
    <row r="69" spans="1:20" ht="15.75" customHeight="1">
      <c r="A69" s="288"/>
      <c r="B69" s="371" t="s">
        <v>55</v>
      </c>
      <c r="C69" s="351">
        <f>4.3/1000</f>
        <v>0.0043</v>
      </c>
      <c r="D69" s="362" t="s">
        <v>387</v>
      </c>
      <c r="E69" s="158" t="s">
        <v>325</v>
      </c>
      <c r="F69" s="305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</row>
    <row r="70" spans="1:20" ht="15.75" customHeight="1">
      <c r="A70" s="288"/>
      <c r="B70" s="371" t="s">
        <v>56</v>
      </c>
      <c r="C70" s="351">
        <f>697.1/1000</f>
        <v>0.6971</v>
      </c>
      <c r="D70" s="362" t="s">
        <v>387</v>
      </c>
      <c r="E70" s="158" t="s">
        <v>325</v>
      </c>
      <c r="F70" s="305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</row>
    <row r="71" spans="1:20" ht="15.75" customHeight="1">
      <c r="A71" s="288"/>
      <c r="B71" s="371" t="s">
        <v>247</v>
      </c>
      <c r="C71" s="351">
        <f>104.9/1000</f>
        <v>0.10490000000000001</v>
      </c>
      <c r="D71" s="362" t="s">
        <v>387</v>
      </c>
      <c r="E71" s="158" t="s">
        <v>325</v>
      </c>
      <c r="F71" s="305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</row>
    <row r="72" spans="1:20" ht="15.75" customHeight="1">
      <c r="A72" s="288"/>
      <c r="B72" s="314"/>
      <c r="C72" s="309"/>
      <c r="D72" s="306"/>
      <c r="E72" s="311"/>
      <c r="F72" s="305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</row>
    <row r="73" spans="2:20" ht="15.75" customHeight="1">
      <c r="B73" s="302" t="s">
        <v>276</v>
      </c>
      <c r="C73" s="300"/>
      <c r="D73" s="301"/>
      <c r="E73" s="300"/>
      <c r="F73" s="305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</row>
    <row r="74" spans="1:20" ht="15.75" customHeight="1">
      <c r="A74" s="288"/>
      <c r="B74" s="373" t="s">
        <v>275</v>
      </c>
      <c r="C74" s="348">
        <v>0.12631</v>
      </c>
      <c r="D74" s="349" t="s">
        <v>547</v>
      </c>
      <c r="E74" s="347" t="s">
        <v>533</v>
      </c>
      <c r="F74" s="305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</row>
    <row r="75" spans="1:20" ht="15.75" customHeight="1">
      <c r="A75" s="288"/>
      <c r="B75" s="374" t="s">
        <v>358</v>
      </c>
      <c r="C75" s="375">
        <v>0.111</v>
      </c>
      <c r="D75" s="376" t="s">
        <v>547</v>
      </c>
      <c r="E75" s="377" t="s">
        <v>451</v>
      </c>
      <c r="F75" s="305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  <c r="S75" s="288"/>
      <c r="T75" s="288"/>
    </row>
    <row r="76" spans="1:20" ht="15.75" customHeight="1">
      <c r="A76" s="288"/>
      <c r="B76" s="373" t="s">
        <v>317</v>
      </c>
      <c r="C76" s="348">
        <v>0.03159</v>
      </c>
      <c r="D76" s="349" t="s">
        <v>547</v>
      </c>
      <c r="E76" s="347" t="s">
        <v>533</v>
      </c>
      <c r="F76" s="305"/>
      <c r="G76" s="288"/>
      <c r="H76" s="288"/>
      <c r="I76" s="288"/>
      <c r="J76" s="288"/>
      <c r="K76" s="288"/>
      <c r="L76" s="288"/>
      <c r="M76" s="288"/>
      <c r="N76" s="288"/>
      <c r="O76" s="288"/>
      <c r="P76" s="288"/>
      <c r="Q76" s="288"/>
      <c r="R76" s="288"/>
      <c r="S76" s="288"/>
      <c r="T76" s="288"/>
    </row>
    <row r="77" spans="1:20" ht="15.75" customHeight="1">
      <c r="A77" s="288"/>
      <c r="B77" s="350" t="s">
        <v>277</v>
      </c>
      <c r="C77" s="348">
        <v>0.17411</v>
      </c>
      <c r="D77" s="349" t="s">
        <v>548</v>
      </c>
      <c r="E77" s="347" t="s">
        <v>533</v>
      </c>
      <c r="F77" s="305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</row>
    <row r="78" spans="1:20" ht="15.75" customHeight="1">
      <c r="A78" s="288"/>
      <c r="B78" s="350" t="s">
        <v>278</v>
      </c>
      <c r="C78" s="348">
        <v>0.216</v>
      </c>
      <c r="D78" s="349" t="s">
        <v>548</v>
      </c>
      <c r="E78" s="347" t="s">
        <v>533</v>
      </c>
      <c r="F78" s="305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  <c r="S78" s="288"/>
      <c r="T78" s="288"/>
    </row>
    <row r="79" spans="1:20" ht="15.75" customHeight="1">
      <c r="A79" s="288"/>
      <c r="B79" s="350" t="s">
        <v>279</v>
      </c>
      <c r="C79" s="348">
        <v>0.30051</v>
      </c>
      <c r="D79" s="349" t="s">
        <v>548</v>
      </c>
      <c r="E79" s="347" t="s">
        <v>533</v>
      </c>
      <c r="F79" s="305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/>
    </row>
    <row r="80" spans="1:20" ht="15.75" customHeight="1">
      <c r="A80" s="288"/>
      <c r="B80" s="350" t="s">
        <v>280</v>
      </c>
      <c r="C80" s="348">
        <v>0.21185</v>
      </c>
      <c r="D80" s="349" t="s">
        <v>548</v>
      </c>
      <c r="E80" s="347" t="s">
        <v>533</v>
      </c>
      <c r="F80" s="305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</row>
    <row r="81" spans="1:20" ht="15.75" customHeight="1">
      <c r="A81" s="288"/>
      <c r="B81" s="350" t="s">
        <v>281</v>
      </c>
      <c r="C81" s="348">
        <v>0.14689</v>
      </c>
      <c r="D81" s="349" t="s">
        <v>548</v>
      </c>
      <c r="E81" s="347" t="s">
        <v>533</v>
      </c>
      <c r="F81" s="305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</row>
    <row r="82" spans="1:20" ht="15.75" customHeight="1">
      <c r="A82" s="288"/>
      <c r="B82" s="350" t="s">
        <v>282</v>
      </c>
      <c r="C82" s="348">
        <v>0.18268</v>
      </c>
      <c r="D82" s="349" t="s">
        <v>548</v>
      </c>
      <c r="E82" s="347" t="s">
        <v>533</v>
      </c>
      <c r="F82" s="305"/>
      <c r="G82" s="288"/>
      <c r="H82" s="288"/>
      <c r="I82" s="288"/>
      <c r="J82" s="288"/>
      <c r="K82" s="288"/>
      <c r="L82" s="288"/>
      <c r="M82" s="288"/>
      <c r="N82" s="288"/>
      <c r="O82" s="288"/>
      <c r="P82" s="288"/>
      <c r="Q82" s="288"/>
      <c r="R82" s="288"/>
      <c r="S82" s="288"/>
      <c r="T82" s="288"/>
    </row>
    <row r="83" spans="1:20" ht="15.75" customHeight="1">
      <c r="A83" s="288"/>
      <c r="B83" s="350" t="s">
        <v>283</v>
      </c>
      <c r="C83" s="348">
        <v>0.24717</v>
      </c>
      <c r="D83" s="349" t="s">
        <v>548</v>
      </c>
      <c r="E83" s="347" t="s">
        <v>533</v>
      </c>
      <c r="F83" s="305"/>
      <c r="G83" s="288"/>
      <c r="H83" s="288"/>
      <c r="I83" s="288"/>
      <c r="J83" s="288"/>
      <c r="K83" s="288"/>
      <c r="L83" s="288"/>
      <c r="M83" s="288"/>
      <c r="N83" s="288"/>
      <c r="O83" s="288"/>
      <c r="P83" s="288"/>
      <c r="Q83" s="288"/>
      <c r="R83" s="288"/>
      <c r="S83" s="288"/>
      <c r="T83" s="288"/>
    </row>
    <row r="84" spans="1:20" ht="15.75" customHeight="1">
      <c r="A84" s="288"/>
      <c r="B84" s="350" t="s">
        <v>284</v>
      </c>
      <c r="C84" s="348">
        <v>0.19666</v>
      </c>
      <c r="D84" s="349" t="s">
        <v>548</v>
      </c>
      <c r="E84" s="347" t="s">
        <v>533</v>
      </c>
      <c r="F84" s="305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</row>
    <row r="85" spans="1:20" ht="15.75" customHeight="1">
      <c r="A85" s="288"/>
      <c r="B85" s="350" t="s">
        <v>285</v>
      </c>
      <c r="C85" s="348">
        <v>0.1202</v>
      </c>
      <c r="D85" s="349" t="s">
        <v>548</v>
      </c>
      <c r="E85" s="347" t="s">
        <v>533</v>
      </c>
      <c r="F85" s="305"/>
      <c r="G85" s="288"/>
      <c r="H85" s="288"/>
      <c r="I85" s="288"/>
      <c r="J85" s="288"/>
      <c r="K85" s="288"/>
      <c r="L85" s="288"/>
      <c r="M85" s="288"/>
      <c r="N85" s="288"/>
      <c r="O85" s="288"/>
      <c r="P85" s="288"/>
      <c r="Q85" s="288"/>
      <c r="R85" s="288"/>
      <c r="S85" s="288"/>
      <c r="T85" s="288"/>
    </row>
    <row r="86" spans="1:20" ht="15.75" customHeight="1">
      <c r="A86" s="288"/>
      <c r="B86" s="350" t="s">
        <v>286</v>
      </c>
      <c r="C86" s="348">
        <v>0.21834</v>
      </c>
      <c r="D86" s="349" t="s">
        <v>548</v>
      </c>
      <c r="E86" s="347" t="s">
        <v>533</v>
      </c>
      <c r="F86" s="305"/>
      <c r="G86" s="288"/>
      <c r="H86" s="288"/>
      <c r="I86" s="288"/>
      <c r="J86" s="288"/>
      <c r="K86" s="288"/>
      <c r="L86" s="288"/>
      <c r="M86" s="288"/>
      <c r="N86" s="288"/>
      <c r="O86" s="288"/>
      <c r="P86" s="288"/>
      <c r="Q86" s="288"/>
      <c r="R86" s="288"/>
      <c r="S86" s="288"/>
      <c r="T86" s="288"/>
    </row>
    <row r="87" spans="1:20" ht="15.75" customHeight="1">
      <c r="A87" s="288"/>
      <c r="B87" s="350" t="s">
        <v>287</v>
      </c>
      <c r="C87" s="348">
        <v>0.19497</v>
      </c>
      <c r="D87" s="349" t="s">
        <v>548</v>
      </c>
      <c r="E87" s="347" t="s">
        <v>533</v>
      </c>
      <c r="F87" s="305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8"/>
      <c r="S87" s="288"/>
      <c r="T87" s="288"/>
    </row>
    <row r="88" spans="1:20" ht="15.75" customHeight="1">
      <c r="A88" s="288"/>
      <c r="B88" s="350" t="s">
        <v>288</v>
      </c>
      <c r="C88" s="348">
        <v>0.27103</v>
      </c>
      <c r="D88" s="349" t="s">
        <v>548</v>
      </c>
      <c r="E88" s="347" t="s">
        <v>533</v>
      </c>
      <c r="F88" s="305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</row>
    <row r="89" spans="1:20" ht="15.75" customHeight="1">
      <c r="A89" s="288"/>
      <c r="B89" s="350" t="s">
        <v>289</v>
      </c>
      <c r="C89" s="348">
        <v>0.21579</v>
      </c>
      <c r="D89" s="349" t="s">
        <v>548</v>
      </c>
      <c r="E89" s="347" t="s">
        <v>533</v>
      </c>
      <c r="F89" s="305"/>
      <c r="G89" s="288"/>
      <c r="H89" s="288"/>
      <c r="I89" s="288"/>
      <c r="J89" s="288"/>
      <c r="K89" s="288"/>
      <c r="L89" s="288"/>
      <c r="M89" s="288"/>
      <c r="N89" s="288"/>
      <c r="O89" s="288"/>
      <c r="P89" s="288"/>
      <c r="Q89" s="288"/>
      <c r="R89" s="288"/>
      <c r="S89" s="288"/>
      <c r="T89" s="288"/>
    </row>
    <row r="90" spans="1:20" ht="15.75" customHeight="1">
      <c r="A90" s="288"/>
      <c r="B90" s="350" t="s">
        <v>290</v>
      </c>
      <c r="C90" s="348">
        <v>0.20825</v>
      </c>
      <c r="D90" s="349" t="s">
        <v>548</v>
      </c>
      <c r="E90" s="347" t="s">
        <v>533</v>
      </c>
      <c r="F90" s="305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</row>
    <row r="91" spans="1:20" ht="15.75" customHeight="1">
      <c r="A91" s="288"/>
      <c r="B91" s="350" t="s">
        <v>291</v>
      </c>
      <c r="C91" s="348">
        <v>0.0879</v>
      </c>
      <c r="D91" s="349" t="s">
        <v>548</v>
      </c>
      <c r="E91" s="347" t="s">
        <v>533</v>
      </c>
      <c r="F91" s="305"/>
      <c r="G91" s="288"/>
      <c r="H91" s="288"/>
      <c r="I91" s="288"/>
      <c r="J91" s="288"/>
      <c r="K91" s="288"/>
      <c r="L91" s="288"/>
      <c r="M91" s="288"/>
      <c r="N91" s="288"/>
      <c r="O91" s="288"/>
      <c r="P91" s="288"/>
      <c r="Q91" s="288"/>
      <c r="R91" s="288"/>
      <c r="S91" s="288"/>
      <c r="T91" s="288"/>
    </row>
    <row r="92" spans="1:20" ht="15.75" customHeight="1">
      <c r="A92" s="288"/>
      <c r="B92" s="350" t="s">
        <v>292</v>
      </c>
      <c r="C92" s="348">
        <v>0.10667</v>
      </c>
      <c r="D92" s="349" t="s">
        <v>548</v>
      </c>
      <c r="E92" s="347" t="s">
        <v>533</v>
      </c>
      <c r="F92" s="305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8"/>
      <c r="S92" s="288"/>
      <c r="T92" s="288"/>
    </row>
    <row r="93" spans="1:20" ht="15.75" customHeight="1">
      <c r="A93" s="288"/>
      <c r="B93" s="350" t="s">
        <v>293</v>
      </c>
      <c r="C93" s="348">
        <v>0.1401</v>
      </c>
      <c r="D93" s="349" t="s">
        <v>548</v>
      </c>
      <c r="E93" s="347" t="s">
        <v>533</v>
      </c>
      <c r="F93" s="305"/>
      <c r="G93" s="288"/>
      <c r="H93" s="288"/>
      <c r="I93" s="288"/>
      <c r="J93" s="288"/>
      <c r="K93" s="288"/>
      <c r="L93" s="288"/>
      <c r="M93" s="288"/>
      <c r="N93" s="288"/>
      <c r="O93" s="288"/>
      <c r="P93" s="288"/>
      <c r="Q93" s="288"/>
      <c r="R93" s="288"/>
      <c r="S93" s="288"/>
      <c r="T93" s="288"/>
    </row>
    <row r="94" spans="1:20" ht="15.75" customHeight="1">
      <c r="A94" s="288"/>
      <c r="B94" s="350" t="s">
        <v>294</v>
      </c>
      <c r="C94" s="348">
        <v>0.1193</v>
      </c>
      <c r="D94" s="349" t="s">
        <v>548</v>
      </c>
      <c r="E94" s="347" t="s">
        <v>533</v>
      </c>
      <c r="F94" s="305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</row>
    <row r="95" spans="1:20" ht="15.75" customHeight="1">
      <c r="A95" s="288"/>
      <c r="B95" s="350" t="s">
        <v>41</v>
      </c>
      <c r="C95" s="348">
        <v>0.13514</v>
      </c>
      <c r="D95" s="349" t="s">
        <v>549</v>
      </c>
      <c r="E95" s="347" t="s">
        <v>533</v>
      </c>
      <c r="F95" s="305"/>
      <c r="G95" s="288"/>
      <c r="H95" s="288"/>
      <c r="I95" s="288"/>
      <c r="J95" s="288"/>
      <c r="K95" s="288"/>
      <c r="L95" s="288"/>
      <c r="M95" s="288"/>
      <c r="N95" s="288"/>
      <c r="O95" s="288"/>
      <c r="P95" s="288"/>
      <c r="Q95" s="288"/>
      <c r="R95" s="288"/>
      <c r="S95" s="288"/>
      <c r="T95" s="288"/>
    </row>
    <row r="96" spans="1:20" ht="15.75" customHeight="1">
      <c r="A96" s="288"/>
      <c r="B96" s="350" t="s">
        <v>203</v>
      </c>
      <c r="C96" s="351">
        <v>0.05651</v>
      </c>
      <c r="D96" s="349" t="s">
        <v>549</v>
      </c>
      <c r="E96" s="347" t="s">
        <v>533</v>
      </c>
      <c r="F96" s="305"/>
      <c r="G96" s="288"/>
      <c r="H96" s="288"/>
      <c r="I96" s="288"/>
      <c r="J96" s="288"/>
      <c r="K96" s="288"/>
      <c r="L96" s="288"/>
      <c r="M96" s="288"/>
      <c r="N96" s="288"/>
      <c r="O96" s="288"/>
      <c r="P96" s="288"/>
      <c r="Q96" s="288"/>
      <c r="R96" s="288"/>
      <c r="S96" s="288"/>
      <c r="T96" s="288"/>
    </row>
    <row r="97" spans="1:20" ht="15.75" customHeight="1">
      <c r="A97" s="288"/>
      <c r="B97" s="350" t="s">
        <v>40</v>
      </c>
      <c r="C97" s="351">
        <v>0.03065</v>
      </c>
      <c r="D97" s="349" t="s">
        <v>549</v>
      </c>
      <c r="E97" s="347" t="s">
        <v>533</v>
      </c>
      <c r="F97" s="305"/>
      <c r="G97" s="288"/>
      <c r="H97" s="288"/>
      <c r="I97" s="288"/>
      <c r="J97" s="288"/>
      <c r="K97" s="288"/>
      <c r="L97" s="288"/>
      <c r="M97" s="288"/>
      <c r="N97" s="288"/>
      <c r="O97" s="288"/>
      <c r="P97" s="288"/>
      <c r="Q97" s="288"/>
      <c r="R97" s="288"/>
      <c r="S97" s="288"/>
      <c r="T97" s="288"/>
    </row>
    <row r="98" spans="1:20" ht="15.75" customHeight="1">
      <c r="A98" s="288"/>
      <c r="B98" s="372" t="s">
        <v>131</v>
      </c>
      <c r="C98" s="351">
        <v>0.0746</v>
      </c>
      <c r="D98" s="349" t="s">
        <v>549</v>
      </c>
      <c r="E98" s="347" t="s">
        <v>533</v>
      </c>
      <c r="F98" s="305"/>
      <c r="G98" s="288"/>
      <c r="H98" s="288"/>
      <c r="I98" s="288"/>
      <c r="J98" s="288"/>
      <c r="K98" s="288"/>
      <c r="L98" s="288"/>
      <c r="M98" s="288"/>
      <c r="N98" s="288"/>
      <c r="O98" s="288"/>
      <c r="P98" s="288"/>
      <c r="Q98" s="288"/>
      <c r="R98" s="288"/>
      <c r="S98" s="288"/>
      <c r="T98" s="288"/>
    </row>
    <row r="99" spans="1:20" ht="15.75" customHeight="1">
      <c r="A99" s="288"/>
      <c r="B99" s="372" t="s">
        <v>132</v>
      </c>
      <c r="C99" s="351">
        <v>0.0773</v>
      </c>
      <c r="D99" s="349" t="s">
        <v>549</v>
      </c>
      <c r="E99" s="347" t="s">
        <v>533</v>
      </c>
      <c r="F99" s="305"/>
      <c r="G99" s="288"/>
      <c r="H99" s="288"/>
      <c r="I99" s="288"/>
      <c r="J99" s="288"/>
      <c r="K99" s="288"/>
      <c r="L99" s="288"/>
      <c r="M99" s="288"/>
      <c r="N99" s="288"/>
      <c r="O99" s="288"/>
      <c r="P99" s="288"/>
      <c r="Q99" s="288"/>
      <c r="R99" s="288"/>
      <c r="S99" s="288"/>
      <c r="T99" s="288"/>
    </row>
    <row r="100" spans="1:20" ht="15.75" customHeight="1">
      <c r="A100" s="288"/>
      <c r="B100" s="350" t="s">
        <v>323</v>
      </c>
      <c r="C100" s="351">
        <v>0.21493</v>
      </c>
      <c r="D100" s="349" t="s">
        <v>549</v>
      </c>
      <c r="E100" s="347" t="s">
        <v>533</v>
      </c>
      <c r="F100" s="305"/>
      <c r="G100" s="288"/>
      <c r="H100" s="288"/>
      <c r="I100" s="288"/>
      <c r="J100" s="288"/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</row>
    <row r="101" spans="1:18" ht="15.75" customHeight="1">
      <c r="A101" s="288"/>
      <c r="B101" s="311"/>
      <c r="C101" s="298"/>
      <c r="D101" s="296"/>
      <c r="E101" s="298"/>
      <c r="F101" s="305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</row>
    <row r="102" spans="2:18" ht="15.75" customHeight="1">
      <c r="B102" s="302" t="s">
        <v>321</v>
      </c>
      <c r="C102" s="300"/>
      <c r="D102" s="301"/>
      <c r="E102" s="300"/>
      <c r="F102" s="305"/>
      <c r="G102" s="288"/>
      <c r="H102" s="288"/>
      <c r="I102" s="288"/>
      <c r="J102" s="288"/>
      <c r="K102" s="288"/>
      <c r="L102" s="288"/>
      <c r="M102" s="288"/>
      <c r="N102" s="288"/>
      <c r="O102" s="288"/>
      <c r="P102" s="288"/>
      <c r="Q102" s="288"/>
      <c r="R102" s="288"/>
    </row>
    <row r="103" spans="1:18" ht="15.75" customHeight="1">
      <c r="A103" s="288"/>
      <c r="B103" s="308" t="s">
        <v>196</v>
      </c>
      <c r="C103" s="309">
        <v>734.8</v>
      </c>
      <c r="D103" s="316" t="s">
        <v>273</v>
      </c>
      <c r="E103" s="310" t="s">
        <v>451</v>
      </c>
      <c r="F103" s="305"/>
      <c r="G103" s="288"/>
      <c r="H103" s="288"/>
      <c r="I103" s="288"/>
      <c r="J103" s="288"/>
      <c r="K103" s="288"/>
      <c r="L103" s="288"/>
      <c r="M103" s="288"/>
      <c r="N103" s="288"/>
      <c r="O103" s="288"/>
      <c r="P103" s="288"/>
      <c r="Q103" s="288"/>
      <c r="R103" s="288"/>
    </row>
    <row r="104" spans="1:18" ht="15.75" customHeight="1">
      <c r="A104" s="288"/>
      <c r="B104" s="308" t="s">
        <v>197</v>
      </c>
      <c r="C104" s="309">
        <v>834</v>
      </c>
      <c r="D104" s="316" t="s">
        <v>273</v>
      </c>
      <c r="E104" s="310" t="s">
        <v>451</v>
      </c>
      <c r="F104" s="305"/>
      <c r="G104" s="288"/>
      <c r="H104" s="288"/>
      <c r="I104" s="288"/>
      <c r="J104" s="288"/>
      <c r="K104" s="288"/>
      <c r="L104" s="288"/>
      <c r="M104" s="288"/>
      <c r="N104" s="288"/>
      <c r="O104" s="288"/>
      <c r="P104" s="288"/>
      <c r="Q104" s="288"/>
      <c r="R104" s="288"/>
    </row>
    <row r="105" spans="1:18" ht="15.75" customHeight="1">
      <c r="A105" s="288"/>
      <c r="B105" s="308" t="s">
        <v>121</v>
      </c>
      <c r="C105" s="309">
        <v>1.124</v>
      </c>
      <c r="D105" s="316" t="s">
        <v>274</v>
      </c>
      <c r="E105" s="310" t="s">
        <v>451</v>
      </c>
      <c r="F105" s="305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8"/>
    </row>
    <row r="106" spans="1:18" ht="15.75" customHeight="1">
      <c r="A106" s="288"/>
      <c r="B106" s="313" t="s">
        <v>248</v>
      </c>
      <c r="C106" s="309">
        <v>1.5</v>
      </c>
      <c r="D106" s="309" t="s">
        <v>388</v>
      </c>
      <c r="E106" s="311" t="s">
        <v>320</v>
      </c>
      <c r="F106" s="305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8"/>
      <c r="R106" s="288"/>
    </row>
    <row r="107" spans="1:18" ht="15.75" customHeight="1">
      <c r="A107" s="288"/>
      <c r="B107" s="313" t="s">
        <v>295</v>
      </c>
      <c r="C107" s="309">
        <v>1.86</v>
      </c>
      <c r="D107" s="309" t="s">
        <v>388</v>
      </c>
      <c r="E107" s="311" t="s">
        <v>320</v>
      </c>
      <c r="F107" s="305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</row>
    <row r="108" spans="1:18" ht="15.75" customHeight="1">
      <c r="A108" s="288"/>
      <c r="B108" s="313" t="s">
        <v>296</v>
      </c>
      <c r="C108" s="309">
        <v>1.86</v>
      </c>
      <c r="D108" s="309" t="s">
        <v>388</v>
      </c>
      <c r="E108" s="311" t="s">
        <v>320</v>
      </c>
      <c r="F108" s="305"/>
      <c r="G108" s="288"/>
      <c r="H108" s="288"/>
      <c r="I108" s="288"/>
      <c r="J108" s="288"/>
      <c r="K108" s="288"/>
      <c r="L108" s="288"/>
      <c r="M108" s="288"/>
      <c r="N108" s="288"/>
      <c r="O108" s="288"/>
      <c r="P108" s="288"/>
      <c r="Q108" s="288"/>
      <c r="R108" s="288"/>
    </row>
    <row r="109" spans="1:18" ht="15.75" customHeight="1">
      <c r="A109" s="288"/>
      <c r="B109" s="313" t="s">
        <v>297</v>
      </c>
      <c r="C109" s="309">
        <v>1.86</v>
      </c>
      <c r="D109" s="309" t="s">
        <v>388</v>
      </c>
      <c r="E109" s="311" t="s">
        <v>320</v>
      </c>
      <c r="F109" s="305"/>
      <c r="G109" s="288"/>
      <c r="H109" s="288"/>
      <c r="I109" s="288"/>
      <c r="J109" s="288"/>
      <c r="K109" s="288"/>
      <c r="L109" s="288"/>
      <c r="M109" s="288"/>
      <c r="N109" s="288"/>
      <c r="O109" s="288"/>
      <c r="P109" s="288"/>
      <c r="Q109" s="288"/>
      <c r="R109" s="288"/>
    </row>
    <row r="110" spans="1:18" ht="15.75" customHeight="1">
      <c r="A110" s="288"/>
      <c r="B110" s="313" t="s">
        <v>298</v>
      </c>
      <c r="C110" s="309">
        <v>1.86</v>
      </c>
      <c r="D110" s="309" t="s">
        <v>388</v>
      </c>
      <c r="E110" s="311" t="s">
        <v>320</v>
      </c>
      <c r="F110" s="305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8"/>
    </row>
    <row r="111" spans="1:18" ht="15.75" customHeight="1">
      <c r="A111" s="288"/>
      <c r="B111" s="313" t="s">
        <v>190</v>
      </c>
      <c r="C111" s="309">
        <v>1.86</v>
      </c>
      <c r="D111" s="309" t="s">
        <v>388</v>
      </c>
      <c r="E111" s="311" t="s">
        <v>320</v>
      </c>
      <c r="F111" s="305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8"/>
      <c r="R111" s="288"/>
    </row>
    <row r="112" spans="1:18" ht="15.75" customHeight="1">
      <c r="A112" s="288"/>
      <c r="B112" s="313" t="s">
        <v>299</v>
      </c>
      <c r="C112" s="309">
        <v>1.5</v>
      </c>
      <c r="D112" s="309" t="s">
        <v>388</v>
      </c>
      <c r="E112" s="311" t="s">
        <v>320</v>
      </c>
      <c r="F112" s="305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8"/>
      <c r="R112" s="288"/>
    </row>
    <row r="113" spans="1:18" ht="15.75" customHeight="1">
      <c r="A113" s="288"/>
      <c r="B113" s="313" t="s">
        <v>191</v>
      </c>
      <c r="C113" s="309">
        <v>1.5</v>
      </c>
      <c r="D113" s="309" t="s">
        <v>388</v>
      </c>
      <c r="E113" s="311" t="s">
        <v>320</v>
      </c>
      <c r="F113" s="305"/>
      <c r="G113" s="288"/>
      <c r="H113" s="288"/>
      <c r="I113" s="288"/>
      <c r="J113" s="288"/>
      <c r="K113" s="288"/>
      <c r="L113" s="288"/>
      <c r="M113" s="288"/>
      <c r="N113" s="288"/>
      <c r="O113" s="288"/>
      <c r="P113" s="288"/>
      <c r="Q113" s="288"/>
      <c r="R113" s="288"/>
    </row>
    <row r="114" spans="1:18" ht="15.75" customHeight="1">
      <c r="A114" s="288"/>
      <c r="B114" s="313" t="s">
        <v>192</v>
      </c>
      <c r="C114" s="309">
        <v>1.86</v>
      </c>
      <c r="D114" s="309" t="s">
        <v>388</v>
      </c>
      <c r="E114" s="311" t="s">
        <v>320</v>
      </c>
      <c r="F114" s="305"/>
      <c r="G114" s="288"/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</row>
    <row r="115" spans="1:18" ht="15.75" customHeight="1">
      <c r="A115" s="288"/>
      <c r="B115" s="313" t="s">
        <v>175</v>
      </c>
      <c r="C115" s="309">
        <v>8.9</v>
      </c>
      <c r="D115" s="309" t="s">
        <v>389</v>
      </c>
      <c r="E115" s="311" t="s">
        <v>320</v>
      </c>
      <c r="F115" s="305"/>
      <c r="G115" s="288"/>
      <c r="H115" s="288"/>
      <c r="I115" s="288"/>
      <c r="J115" s="288"/>
      <c r="K115" s="288"/>
      <c r="L115" s="288"/>
      <c r="M115" s="288"/>
      <c r="N115" s="288"/>
      <c r="O115" s="288"/>
      <c r="P115" s="288"/>
      <c r="Q115" s="288"/>
      <c r="R115" s="288"/>
    </row>
    <row r="116" spans="1:18" ht="15.75" customHeight="1">
      <c r="A116" s="288"/>
      <c r="B116" s="313" t="s">
        <v>213</v>
      </c>
      <c r="C116" s="309">
        <v>8.9</v>
      </c>
      <c r="D116" s="309" t="s">
        <v>390</v>
      </c>
      <c r="E116" s="311" t="s">
        <v>320</v>
      </c>
      <c r="F116" s="305"/>
      <c r="G116" s="288"/>
      <c r="H116" s="288"/>
      <c r="I116" s="288"/>
      <c r="J116" s="288"/>
      <c r="K116" s="288"/>
      <c r="L116" s="288"/>
      <c r="M116" s="288"/>
      <c r="N116" s="288"/>
      <c r="O116" s="288"/>
      <c r="P116" s="288"/>
      <c r="Q116" s="288"/>
      <c r="R116" s="288"/>
    </row>
    <row r="117" spans="1:18" ht="15.75" customHeight="1">
      <c r="A117" s="288"/>
      <c r="B117" s="313" t="s">
        <v>176</v>
      </c>
      <c r="C117" s="309">
        <v>8</v>
      </c>
      <c r="D117" s="309" t="s">
        <v>391</v>
      </c>
      <c r="E117" s="311" t="s">
        <v>320</v>
      </c>
      <c r="F117" s="305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8"/>
      <c r="R117" s="288"/>
    </row>
    <row r="118" spans="1:18" ht="15.75" customHeight="1">
      <c r="A118" s="288"/>
      <c r="B118" s="313" t="s">
        <v>177</v>
      </c>
      <c r="C118" s="309">
        <v>7.9</v>
      </c>
      <c r="D118" s="309" t="s">
        <v>392</v>
      </c>
      <c r="E118" s="311" t="s">
        <v>320</v>
      </c>
      <c r="F118" s="305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</row>
    <row r="119" spans="1:18" ht="15.75" customHeight="1">
      <c r="A119" s="288"/>
      <c r="B119" s="313" t="s">
        <v>98</v>
      </c>
      <c r="C119" s="309">
        <v>6.81</v>
      </c>
      <c r="D119" s="309" t="s">
        <v>301</v>
      </c>
      <c r="E119" s="311" t="s">
        <v>320</v>
      </c>
      <c r="F119" s="305"/>
      <c r="G119" s="288"/>
      <c r="H119" s="288"/>
      <c r="I119" s="288"/>
      <c r="J119" s="288"/>
      <c r="K119" s="288"/>
      <c r="L119" s="288"/>
      <c r="M119" s="288"/>
      <c r="N119" s="288"/>
      <c r="O119" s="288"/>
      <c r="P119" s="288"/>
      <c r="Q119" s="288"/>
      <c r="R119" s="288"/>
    </row>
    <row r="120" spans="1:18" ht="15.75" customHeight="1">
      <c r="A120" s="288"/>
      <c r="B120" s="313" t="s">
        <v>178</v>
      </c>
      <c r="C120" s="309">
        <v>8</v>
      </c>
      <c r="D120" s="309" t="s">
        <v>388</v>
      </c>
      <c r="E120" s="311" t="s">
        <v>320</v>
      </c>
      <c r="F120" s="305"/>
      <c r="G120" s="288"/>
      <c r="H120" s="288"/>
      <c r="I120" s="288"/>
      <c r="J120" s="288"/>
      <c r="K120" s="288"/>
      <c r="L120" s="288"/>
      <c r="M120" s="288"/>
      <c r="N120" s="288"/>
      <c r="O120" s="288"/>
      <c r="P120" s="288"/>
      <c r="Q120" s="288"/>
      <c r="R120" s="288"/>
    </row>
    <row r="121" spans="1:18" ht="15.75" customHeight="1">
      <c r="A121" s="288"/>
      <c r="B121" s="313" t="s">
        <v>179</v>
      </c>
      <c r="C121" s="309">
        <v>8</v>
      </c>
      <c r="D121" s="309" t="s">
        <v>388</v>
      </c>
      <c r="E121" s="311" t="s">
        <v>320</v>
      </c>
      <c r="F121" s="305"/>
      <c r="G121" s="288"/>
      <c r="H121" s="288"/>
      <c r="I121" s="288"/>
      <c r="J121" s="288"/>
      <c r="K121" s="288"/>
      <c r="L121" s="288"/>
      <c r="M121" s="288"/>
      <c r="N121" s="288"/>
      <c r="O121" s="288"/>
      <c r="P121" s="288"/>
      <c r="Q121" s="288"/>
      <c r="R121" s="288"/>
    </row>
    <row r="122" spans="1:18" ht="15.75" customHeight="1">
      <c r="A122" s="288"/>
      <c r="B122" s="313" t="s">
        <v>180</v>
      </c>
      <c r="C122" s="309">
        <v>8</v>
      </c>
      <c r="D122" s="309" t="s">
        <v>388</v>
      </c>
      <c r="E122" s="311" t="s">
        <v>320</v>
      </c>
      <c r="F122" s="305"/>
      <c r="G122" s="288"/>
      <c r="H122" s="288"/>
      <c r="I122" s="288"/>
      <c r="J122" s="288"/>
      <c r="K122" s="288"/>
      <c r="L122" s="288"/>
      <c r="M122" s="288"/>
      <c r="N122" s="288"/>
      <c r="O122" s="288"/>
      <c r="P122" s="288"/>
      <c r="Q122" s="288"/>
      <c r="R122" s="288"/>
    </row>
    <row r="123" spans="1:18" ht="15.75" customHeight="1">
      <c r="A123" s="288"/>
      <c r="B123" s="313" t="s">
        <v>181</v>
      </c>
      <c r="C123" s="309">
        <v>8</v>
      </c>
      <c r="D123" s="309" t="s">
        <v>388</v>
      </c>
      <c r="E123" s="311" t="s">
        <v>320</v>
      </c>
      <c r="F123" s="305"/>
      <c r="G123" s="288"/>
      <c r="H123" s="288"/>
      <c r="I123" s="288"/>
      <c r="J123" s="288"/>
      <c r="K123" s="288"/>
      <c r="L123" s="288"/>
      <c r="M123" s="288"/>
      <c r="N123" s="288"/>
      <c r="O123" s="288"/>
      <c r="P123" s="288"/>
      <c r="Q123" s="288"/>
      <c r="R123" s="288"/>
    </row>
    <row r="124" spans="1:18" ht="15.75" customHeight="1">
      <c r="A124" s="288"/>
      <c r="B124" s="313" t="s">
        <v>182</v>
      </c>
      <c r="C124" s="309">
        <v>2.7</v>
      </c>
      <c r="D124" s="309" t="s">
        <v>388</v>
      </c>
      <c r="E124" s="311" t="s">
        <v>320</v>
      </c>
      <c r="F124" s="305"/>
      <c r="G124" s="288"/>
      <c r="H124" s="288"/>
      <c r="I124" s="288"/>
      <c r="J124" s="288"/>
      <c r="K124" s="288"/>
      <c r="L124" s="288"/>
      <c r="M124" s="288"/>
      <c r="N124" s="288"/>
      <c r="O124" s="288"/>
      <c r="P124" s="288"/>
      <c r="Q124" s="288"/>
      <c r="R124" s="288"/>
    </row>
    <row r="125" spans="1:18" ht="15.75" customHeight="1">
      <c r="A125" s="288"/>
      <c r="B125" s="313" t="s">
        <v>304</v>
      </c>
      <c r="C125" s="309">
        <v>0.012</v>
      </c>
      <c r="D125" s="309" t="s">
        <v>302</v>
      </c>
      <c r="E125" s="311" t="s">
        <v>320</v>
      </c>
      <c r="F125" s="305"/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</row>
    <row r="126" spans="1:18" ht="15.75" customHeight="1">
      <c r="A126" s="288"/>
      <c r="B126" s="313" t="s">
        <v>257</v>
      </c>
      <c r="C126" s="309">
        <v>0.13</v>
      </c>
      <c r="D126" s="309" t="s">
        <v>302</v>
      </c>
      <c r="E126" s="311" t="s">
        <v>320</v>
      </c>
      <c r="F126" s="305"/>
      <c r="G126" s="288"/>
      <c r="H126" s="288"/>
      <c r="I126" s="288"/>
      <c r="J126" s="288"/>
      <c r="K126" s="288"/>
      <c r="L126" s="288"/>
      <c r="M126" s="288"/>
      <c r="N126" s="288"/>
      <c r="O126" s="288"/>
      <c r="P126" s="288"/>
      <c r="Q126" s="288"/>
      <c r="R126" s="288"/>
    </row>
    <row r="127" spans="1:18" ht="15.75" customHeight="1">
      <c r="A127" s="288"/>
      <c r="B127" s="313" t="s">
        <v>258</v>
      </c>
      <c r="C127" s="309">
        <v>0.02</v>
      </c>
      <c r="D127" s="309" t="s">
        <v>303</v>
      </c>
      <c r="E127" s="311" t="s">
        <v>320</v>
      </c>
      <c r="F127" s="305"/>
      <c r="G127" s="288"/>
      <c r="H127" s="288"/>
      <c r="I127" s="288"/>
      <c r="J127" s="288"/>
      <c r="K127" s="288"/>
      <c r="L127" s="288"/>
      <c r="M127" s="288"/>
      <c r="N127" s="288"/>
      <c r="O127" s="288"/>
      <c r="P127" s="288"/>
      <c r="Q127" s="288"/>
      <c r="R127" s="288"/>
    </row>
    <row r="128" spans="1:18" ht="15.75" customHeight="1">
      <c r="A128" s="288"/>
      <c r="B128" s="313" t="s">
        <v>246</v>
      </c>
      <c r="C128" s="309">
        <f>11340/1000</f>
        <v>11.34</v>
      </c>
      <c r="D128" s="309" t="s">
        <v>393</v>
      </c>
      <c r="E128" s="311" t="s">
        <v>320</v>
      </c>
      <c r="F128" s="305"/>
      <c r="G128" s="288"/>
      <c r="H128" s="288"/>
      <c r="I128" s="288"/>
      <c r="J128" s="288"/>
      <c r="K128" s="288"/>
      <c r="L128" s="288"/>
      <c r="M128" s="288"/>
      <c r="N128" s="288"/>
      <c r="O128" s="288"/>
      <c r="P128" s="288"/>
      <c r="Q128" s="288"/>
      <c r="R128" s="288"/>
    </row>
    <row r="129" spans="1:18" ht="15.75" customHeight="1">
      <c r="A129" s="288"/>
      <c r="B129" s="313" t="s">
        <v>185</v>
      </c>
      <c r="C129" s="309">
        <v>0.9</v>
      </c>
      <c r="D129" s="309" t="s">
        <v>394</v>
      </c>
      <c r="E129" s="311" t="s">
        <v>320</v>
      </c>
      <c r="F129" s="305"/>
      <c r="G129" s="288"/>
      <c r="H129" s="288"/>
      <c r="I129" s="288"/>
      <c r="J129" s="288"/>
      <c r="K129" s="288"/>
      <c r="L129" s="288"/>
      <c r="M129" s="288"/>
      <c r="N129" s="288"/>
      <c r="O129" s="288"/>
      <c r="P129" s="288"/>
      <c r="Q129" s="288"/>
      <c r="R129" s="288"/>
    </row>
    <row r="130" spans="1:18" ht="15.75" customHeight="1">
      <c r="A130" s="288"/>
      <c r="B130" s="308" t="s">
        <v>186</v>
      </c>
      <c r="C130" s="309">
        <v>1.5</v>
      </c>
      <c r="D130" s="309" t="s">
        <v>388</v>
      </c>
      <c r="E130" s="311" t="s">
        <v>320</v>
      </c>
      <c r="F130" s="305"/>
      <c r="G130" s="288"/>
      <c r="H130" s="288"/>
      <c r="I130" s="288"/>
      <c r="J130" s="288"/>
      <c r="K130" s="288"/>
      <c r="L130" s="288"/>
      <c r="M130" s="288"/>
      <c r="N130" s="288"/>
      <c r="O130" s="288"/>
      <c r="P130" s="288"/>
      <c r="Q130" s="288"/>
      <c r="R130" s="288"/>
    </row>
    <row r="131" spans="1:18" ht="15.75" customHeight="1">
      <c r="A131" s="288"/>
      <c r="B131" s="308" t="s">
        <v>187</v>
      </c>
      <c r="C131" s="309">
        <v>1.5</v>
      </c>
      <c r="D131" s="309" t="s">
        <v>309</v>
      </c>
      <c r="E131" s="311" t="s">
        <v>320</v>
      </c>
      <c r="F131" s="305"/>
      <c r="G131" s="288"/>
      <c r="H131" s="288"/>
      <c r="I131" s="288"/>
      <c r="J131" s="288"/>
      <c r="K131" s="288"/>
      <c r="L131" s="288"/>
      <c r="M131" s="288"/>
      <c r="N131" s="288"/>
      <c r="O131" s="288"/>
      <c r="P131" s="288"/>
      <c r="Q131" s="288"/>
      <c r="R131" s="288"/>
    </row>
    <row r="132" spans="1:18" ht="15.75" customHeight="1">
      <c r="A132" s="288"/>
      <c r="B132" s="308" t="s">
        <v>264</v>
      </c>
      <c r="C132" s="309">
        <v>1.2</v>
      </c>
      <c r="D132" s="309" t="s">
        <v>274</v>
      </c>
      <c r="E132" s="311" t="s">
        <v>320</v>
      </c>
      <c r="F132" s="305"/>
      <c r="G132" s="288"/>
      <c r="H132" s="288"/>
      <c r="I132" s="288"/>
      <c r="J132" s="288"/>
      <c r="K132" s="288"/>
      <c r="L132" s="288"/>
      <c r="M132" s="288"/>
      <c r="N132" s="288"/>
      <c r="O132" s="288"/>
      <c r="P132" s="288"/>
      <c r="Q132" s="288"/>
      <c r="R132" s="288"/>
    </row>
    <row r="133" spans="1:18" ht="15.75" customHeight="1">
      <c r="A133" s="288"/>
      <c r="B133" s="313" t="s">
        <v>310</v>
      </c>
      <c r="C133" s="309">
        <v>1.9</v>
      </c>
      <c r="D133" s="309" t="s">
        <v>388</v>
      </c>
      <c r="E133" s="311" t="s">
        <v>320</v>
      </c>
      <c r="F133" s="305"/>
      <c r="G133" s="288"/>
      <c r="H133" s="288"/>
      <c r="I133" s="288"/>
      <c r="J133" s="288"/>
      <c r="K133" s="288"/>
      <c r="L133" s="288"/>
      <c r="M133" s="288"/>
      <c r="N133" s="288"/>
      <c r="O133" s="288"/>
      <c r="P133" s="288"/>
      <c r="Q133" s="288"/>
      <c r="R133" s="288"/>
    </row>
    <row r="134" spans="1:18" ht="15.75" customHeight="1">
      <c r="A134" s="288"/>
      <c r="B134" s="313" t="s">
        <v>262</v>
      </c>
      <c r="C134" s="309">
        <v>1.9</v>
      </c>
      <c r="D134" s="309" t="s">
        <v>388</v>
      </c>
      <c r="E134" s="311" t="s">
        <v>320</v>
      </c>
      <c r="F134" s="305"/>
      <c r="G134" s="288"/>
      <c r="H134" s="288"/>
      <c r="I134" s="288"/>
      <c r="J134" s="288"/>
      <c r="K134" s="288"/>
      <c r="L134" s="288"/>
      <c r="M134" s="288"/>
      <c r="N134" s="288"/>
      <c r="O134" s="288"/>
      <c r="P134" s="288"/>
      <c r="Q134" s="288"/>
      <c r="R134" s="288"/>
    </row>
    <row r="135" spans="1:18" ht="15.75" customHeight="1">
      <c r="A135" s="288"/>
      <c r="B135" s="313" t="s">
        <v>259</v>
      </c>
      <c r="C135" s="309">
        <v>0.96</v>
      </c>
      <c r="D135" s="309" t="s">
        <v>395</v>
      </c>
      <c r="E135" s="311" t="s">
        <v>320</v>
      </c>
      <c r="F135" s="305"/>
      <c r="G135" s="288"/>
      <c r="H135" s="288"/>
      <c r="I135" s="288"/>
      <c r="J135" s="288"/>
      <c r="K135" s="288"/>
      <c r="L135" s="288"/>
      <c r="M135" s="288"/>
      <c r="N135" s="288"/>
      <c r="O135" s="288"/>
      <c r="P135" s="288"/>
      <c r="Q135" s="288"/>
      <c r="R135" s="288"/>
    </row>
    <row r="136" spans="1:18" ht="15.75" customHeight="1">
      <c r="A136" s="288"/>
      <c r="B136" s="313" t="s">
        <v>260</v>
      </c>
      <c r="C136" s="309">
        <v>0.9</v>
      </c>
      <c r="D136" s="309" t="s">
        <v>388</v>
      </c>
      <c r="E136" s="311" t="s">
        <v>320</v>
      </c>
      <c r="F136" s="305"/>
      <c r="G136" s="288"/>
      <c r="H136" s="288"/>
      <c r="I136" s="288"/>
      <c r="J136" s="288"/>
      <c r="K136" s="288"/>
      <c r="L136" s="288"/>
      <c r="M136" s="288"/>
      <c r="N136" s="288"/>
      <c r="O136" s="288"/>
      <c r="P136" s="288"/>
      <c r="Q136" s="288"/>
      <c r="R136" s="288"/>
    </row>
    <row r="137" spans="1:18" ht="15.75" customHeight="1">
      <c r="A137" s="288"/>
      <c r="B137" s="313" t="s">
        <v>261</v>
      </c>
      <c r="C137" s="309">
        <v>1.4</v>
      </c>
      <c r="D137" s="309" t="s">
        <v>388</v>
      </c>
      <c r="E137" s="311" t="s">
        <v>320</v>
      </c>
      <c r="F137" s="305"/>
      <c r="G137" s="288"/>
      <c r="H137" s="288"/>
      <c r="I137" s="288"/>
      <c r="J137" s="288"/>
      <c r="K137" s="288"/>
      <c r="L137" s="288"/>
      <c r="M137" s="288"/>
      <c r="N137" s="288"/>
      <c r="O137" s="288"/>
      <c r="P137" s="288"/>
      <c r="Q137" s="288"/>
      <c r="R137" s="288"/>
    </row>
    <row r="138" spans="1:18" ht="15.75" customHeight="1">
      <c r="A138" s="288"/>
      <c r="B138" s="313" t="s">
        <v>155</v>
      </c>
      <c r="C138" s="309">
        <v>2</v>
      </c>
      <c r="D138" s="309" t="s">
        <v>388</v>
      </c>
      <c r="E138" s="311" t="s">
        <v>320</v>
      </c>
      <c r="F138" s="305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</row>
    <row r="139" spans="1:18" ht="15.75" customHeight="1">
      <c r="A139" s="288"/>
      <c r="B139" s="313" t="s">
        <v>156</v>
      </c>
      <c r="C139" s="309">
        <v>2</v>
      </c>
      <c r="D139" s="309" t="s">
        <v>388</v>
      </c>
      <c r="E139" s="311" t="s">
        <v>320</v>
      </c>
      <c r="F139" s="305"/>
      <c r="G139" s="288"/>
      <c r="H139" s="288"/>
      <c r="I139" s="288"/>
      <c r="J139" s="288"/>
      <c r="K139" s="288"/>
      <c r="L139" s="288"/>
      <c r="M139" s="288"/>
      <c r="N139" s="288"/>
      <c r="O139" s="288"/>
      <c r="P139" s="288"/>
      <c r="Q139" s="288"/>
      <c r="R139" s="288"/>
    </row>
    <row r="140" spans="1:18" ht="15.75" customHeight="1">
      <c r="A140" s="288"/>
      <c r="B140" s="313" t="s">
        <v>157</v>
      </c>
      <c r="C140" s="309">
        <v>1.7</v>
      </c>
      <c r="D140" s="309" t="s">
        <v>388</v>
      </c>
      <c r="E140" s="311" t="s">
        <v>320</v>
      </c>
      <c r="F140" s="305"/>
      <c r="G140" s="288"/>
      <c r="H140" s="288"/>
      <c r="I140" s="288"/>
      <c r="J140" s="288"/>
      <c r="K140" s="288"/>
      <c r="L140" s="288"/>
      <c r="M140" s="288"/>
      <c r="N140" s="288"/>
      <c r="O140" s="288"/>
      <c r="P140" s="288"/>
      <c r="Q140" s="288"/>
      <c r="R140" s="288"/>
    </row>
    <row r="141" spans="1:18" ht="15.75" customHeight="1">
      <c r="A141" s="288"/>
      <c r="B141" s="313" t="s">
        <v>340</v>
      </c>
      <c r="C141" s="309">
        <v>1</v>
      </c>
      <c r="D141" s="309" t="s">
        <v>309</v>
      </c>
      <c r="E141" s="311" t="s">
        <v>320</v>
      </c>
      <c r="F141" s="305"/>
      <c r="G141" s="288"/>
      <c r="H141" s="288"/>
      <c r="I141" s="288"/>
      <c r="J141" s="288"/>
      <c r="K141" s="288"/>
      <c r="L141" s="288"/>
      <c r="M141" s="288"/>
      <c r="N141" s="288"/>
      <c r="O141" s="288"/>
      <c r="P141" s="288"/>
      <c r="Q141" s="288"/>
      <c r="R141" s="288"/>
    </row>
    <row r="142" spans="1:18" ht="15.75" customHeight="1">
      <c r="A142" s="288"/>
      <c r="B142" s="313" t="s">
        <v>265</v>
      </c>
      <c r="C142" s="309">
        <v>2.4</v>
      </c>
      <c r="D142" s="314" t="s">
        <v>311</v>
      </c>
      <c r="E142" s="311" t="s">
        <v>320</v>
      </c>
      <c r="F142" s="305"/>
      <c r="G142" s="288"/>
      <c r="H142" s="288"/>
      <c r="I142" s="288"/>
      <c r="J142" s="288"/>
      <c r="K142" s="288"/>
      <c r="L142" s="288"/>
      <c r="M142" s="288"/>
      <c r="N142" s="288"/>
      <c r="O142" s="288"/>
      <c r="P142" s="288"/>
      <c r="Q142" s="288"/>
      <c r="R142" s="288"/>
    </row>
    <row r="143" spans="1:18" ht="15.75" customHeight="1">
      <c r="A143" s="288"/>
      <c r="B143" s="313" t="s">
        <v>158</v>
      </c>
      <c r="C143" s="309">
        <v>2.4</v>
      </c>
      <c r="D143" s="314" t="s">
        <v>311</v>
      </c>
      <c r="E143" s="311" t="s">
        <v>320</v>
      </c>
      <c r="F143" s="305"/>
      <c r="G143" s="288"/>
      <c r="H143" s="288"/>
      <c r="I143" s="288"/>
      <c r="J143" s="288"/>
      <c r="K143" s="288"/>
      <c r="L143" s="288"/>
      <c r="M143" s="288"/>
      <c r="N143" s="288"/>
      <c r="O143" s="288"/>
      <c r="P143" s="288"/>
      <c r="Q143" s="288"/>
      <c r="R143" s="288"/>
    </row>
    <row r="144" spans="1:18" ht="15.75" customHeight="1">
      <c r="A144" s="288"/>
      <c r="B144" s="313" t="s">
        <v>159</v>
      </c>
      <c r="C144" s="309">
        <v>1.9</v>
      </c>
      <c r="D144" s="309" t="s">
        <v>388</v>
      </c>
      <c r="E144" s="311" t="s">
        <v>320</v>
      </c>
      <c r="F144" s="305"/>
      <c r="G144" s="288"/>
      <c r="H144" s="288"/>
      <c r="I144" s="288"/>
      <c r="J144" s="288"/>
      <c r="K144" s="288"/>
      <c r="L144" s="288"/>
      <c r="M144" s="288"/>
      <c r="N144" s="288"/>
      <c r="O144" s="288"/>
      <c r="P144" s="288"/>
      <c r="Q144" s="288"/>
      <c r="R144" s="288"/>
    </row>
    <row r="145" spans="1:18" ht="15.75" customHeight="1">
      <c r="A145" s="288"/>
      <c r="B145" s="313" t="s">
        <v>95</v>
      </c>
      <c r="C145" s="309">
        <v>0.01055</v>
      </c>
      <c r="D145" s="309" t="s">
        <v>312</v>
      </c>
      <c r="E145" s="311" t="s">
        <v>320</v>
      </c>
      <c r="F145" s="305"/>
      <c r="G145" s="288"/>
      <c r="H145" s="288"/>
      <c r="I145" s="288"/>
      <c r="J145" s="288"/>
      <c r="K145" s="288"/>
      <c r="L145" s="288"/>
      <c r="M145" s="288"/>
      <c r="N145" s="288"/>
      <c r="O145" s="288"/>
      <c r="P145" s="288"/>
      <c r="Q145" s="288"/>
      <c r="R145" s="288"/>
    </row>
    <row r="146" spans="1:18" ht="15.75" customHeight="1">
      <c r="A146" s="288"/>
      <c r="B146" s="313" t="s">
        <v>94</v>
      </c>
      <c r="C146" s="309">
        <v>0.083</v>
      </c>
      <c r="D146" s="309" t="s">
        <v>312</v>
      </c>
      <c r="E146" s="311" t="s">
        <v>320</v>
      </c>
      <c r="F146" s="305"/>
      <c r="G146" s="288"/>
      <c r="H146" s="288"/>
      <c r="I146" s="288"/>
      <c r="J146" s="288"/>
      <c r="K146" s="288"/>
      <c r="L146" s="288"/>
      <c r="M146" s="288"/>
      <c r="N146" s="288"/>
      <c r="O146" s="288"/>
      <c r="P146" s="288"/>
      <c r="Q146" s="288"/>
      <c r="R146" s="288"/>
    </row>
    <row r="147" spans="1:18" ht="15.75" customHeight="1">
      <c r="A147" s="288"/>
      <c r="B147" s="313" t="s">
        <v>160</v>
      </c>
      <c r="C147" s="309">
        <v>1.85</v>
      </c>
      <c r="D147" s="309" t="s">
        <v>388</v>
      </c>
      <c r="E147" s="311" t="s">
        <v>320</v>
      </c>
      <c r="F147" s="305"/>
      <c r="G147" s="288"/>
      <c r="H147" s="288"/>
      <c r="I147" s="288"/>
      <c r="J147" s="288"/>
      <c r="K147" s="288"/>
      <c r="L147" s="288"/>
      <c r="M147" s="288"/>
      <c r="N147" s="288"/>
      <c r="O147" s="288"/>
      <c r="P147" s="288"/>
      <c r="Q147" s="288"/>
      <c r="R147" s="288"/>
    </row>
    <row r="148" spans="1:18" ht="15.75" customHeight="1">
      <c r="A148" s="288"/>
      <c r="B148" s="313" t="s">
        <v>161</v>
      </c>
      <c r="C148" s="309">
        <v>1.7</v>
      </c>
      <c r="D148" s="309" t="s">
        <v>388</v>
      </c>
      <c r="E148" s="311" t="s">
        <v>320</v>
      </c>
      <c r="F148" s="305"/>
      <c r="G148" s="288"/>
      <c r="H148" s="288"/>
      <c r="I148" s="288"/>
      <c r="J148" s="288"/>
      <c r="K148" s="288"/>
      <c r="L148" s="288"/>
      <c r="M148" s="288"/>
      <c r="N148" s="288"/>
      <c r="O148" s="288"/>
      <c r="P148" s="288"/>
      <c r="Q148" s="288"/>
      <c r="R148" s="288"/>
    </row>
    <row r="149" spans="1:18" ht="15.75" customHeight="1">
      <c r="A149" s="288"/>
      <c r="B149" s="313" t="s">
        <v>162</v>
      </c>
      <c r="C149" s="309">
        <v>2</v>
      </c>
      <c r="D149" s="309" t="s">
        <v>388</v>
      </c>
      <c r="E149" s="311" t="s">
        <v>320</v>
      </c>
      <c r="F149" s="305"/>
      <c r="G149" s="288"/>
      <c r="H149" s="288"/>
      <c r="I149" s="288"/>
      <c r="J149" s="288"/>
      <c r="K149" s="288"/>
      <c r="L149" s="288"/>
      <c r="M149" s="288"/>
      <c r="N149" s="288"/>
      <c r="O149" s="288"/>
      <c r="P149" s="288"/>
      <c r="Q149" s="288"/>
      <c r="R149" s="288"/>
    </row>
    <row r="150" spans="1:18" ht="15.75" customHeight="1">
      <c r="A150" s="288"/>
      <c r="B150" s="313" t="s">
        <v>163</v>
      </c>
      <c r="C150" s="309">
        <v>2</v>
      </c>
      <c r="D150" s="309" t="s">
        <v>388</v>
      </c>
      <c r="E150" s="311" t="s">
        <v>320</v>
      </c>
      <c r="F150" s="305"/>
      <c r="G150" s="288"/>
      <c r="H150" s="288"/>
      <c r="I150" s="288"/>
      <c r="J150" s="288"/>
      <c r="K150" s="288"/>
      <c r="L150" s="288"/>
      <c r="M150" s="288"/>
      <c r="N150" s="288"/>
      <c r="O150" s="288"/>
      <c r="P150" s="288"/>
      <c r="Q150" s="288"/>
      <c r="R150" s="288"/>
    </row>
    <row r="151" spans="1:18" ht="15.75" customHeight="1">
      <c r="A151" s="288"/>
      <c r="B151" s="313" t="s">
        <v>164</v>
      </c>
      <c r="C151" s="309">
        <v>2.7</v>
      </c>
      <c r="D151" s="309" t="s">
        <v>388</v>
      </c>
      <c r="E151" s="311" t="s">
        <v>320</v>
      </c>
      <c r="F151" s="305"/>
      <c r="G151" s="288"/>
      <c r="H151" s="288"/>
      <c r="I151" s="288"/>
      <c r="J151" s="288"/>
      <c r="K151" s="288"/>
      <c r="L151" s="288"/>
      <c r="M151" s="288"/>
      <c r="N151" s="288"/>
      <c r="O151" s="288"/>
      <c r="P151" s="288"/>
      <c r="Q151" s="288"/>
      <c r="R151" s="288"/>
    </row>
    <row r="152" spans="1:18" ht="15.75" customHeight="1">
      <c r="A152" s="288"/>
      <c r="B152" s="308" t="s">
        <v>167</v>
      </c>
      <c r="C152" s="309">
        <v>0.5</v>
      </c>
      <c r="D152" s="309" t="s">
        <v>388</v>
      </c>
      <c r="E152" s="311" t="s">
        <v>320</v>
      </c>
      <c r="F152" s="305"/>
      <c r="G152" s="288"/>
      <c r="H152" s="288"/>
      <c r="I152" s="288"/>
      <c r="J152" s="288"/>
      <c r="K152" s="288"/>
      <c r="L152" s="288"/>
      <c r="M152" s="288"/>
      <c r="N152" s="288"/>
      <c r="O152" s="288"/>
      <c r="P152" s="288"/>
      <c r="Q152" s="288"/>
      <c r="R152" s="288"/>
    </row>
    <row r="153" spans="1:18" ht="15.75" customHeight="1">
      <c r="A153" s="288"/>
      <c r="B153" s="308" t="s">
        <v>36</v>
      </c>
      <c r="C153" s="309">
        <f>880/1000</f>
        <v>0.88</v>
      </c>
      <c r="D153" s="309" t="s">
        <v>396</v>
      </c>
      <c r="E153" s="311" t="s">
        <v>320</v>
      </c>
      <c r="F153" s="305"/>
      <c r="G153" s="288"/>
      <c r="H153" s="288"/>
      <c r="I153" s="288"/>
      <c r="J153" s="288"/>
      <c r="K153" s="288"/>
      <c r="L153" s="288"/>
      <c r="M153" s="288"/>
      <c r="N153" s="288"/>
      <c r="O153" s="288"/>
      <c r="P153" s="288"/>
      <c r="Q153" s="288"/>
      <c r="R153" s="288"/>
    </row>
    <row r="154" spans="1:18" ht="15.75" customHeight="1">
      <c r="A154" s="288"/>
      <c r="B154" s="308" t="s">
        <v>169</v>
      </c>
      <c r="C154" s="309">
        <v>14</v>
      </c>
      <c r="D154" s="309" t="s">
        <v>397</v>
      </c>
      <c r="E154" s="311" t="s">
        <v>320</v>
      </c>
      <c r="F154" s="305"/>
      <c r="G154" s="288"/>
      <c r="H154" s="288"/>
      <c r="I154" s="288"/>
      <c r="J154" s="288"/>
      <c r="K154" s="288"/>
      <c r="L154" s="288"/>
      <c r="M154" s="288"/>
      <c r="N154" s="288"/>
      <c r="O154" s="288"/>
      <c r="P154" s="288"/>
      <c r="Q154" s="288"/>
      <c r="R154" s="288"/>
    </row>
    <row r="155" spans="1:18" ht="15.75" customHeight="1">
      <c r="A155" s="288"/>
      <c r="B155" s="308" t="s">
        <v>170</v>
      </c>
      <c r="C155" s="309">
        <v>6</v>
      </c>
      <c r="D155" s="309" t="s">
        <v>397</v>
      </c>
      <c r="E155" s="311" t="s">
        <v>320</v>
      </c>
      <c r="F155" s="305"/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  <c r="R155" s="288"/>
    </row>
    <row r="156" spans="1:18" ht="15.75" customHeight="1">
      <c r="A156" s="288"/>
      <c r="B156" s="308" t="s">
        <v>171</v>
      </c>
      <c r="C156" s="309">
        <v>11</v>
      </c>
      <c r="D156" s="309" t="s">
        <v>397</v>
      </c>
      <c r="E156" s="311" t="s">
        <v>320</v>
      </c>
      <c r="F156" s="305"/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  <c r="R156" s="288"/>
    </row>
    <row r="157" spans="1:18" ht="15.75" customHeight="1">
      <c r="A157" s="288"/>
      <c r="B157" s="308" t="s">
        <v>172</v>
      </c>
      <c r="C157" s="309">
        <v>0.6</v>
      </c>
      <c r="D157" s="309" t="s">
        <v>388</v>
      </c>
      <c r="E157" s="311" t="s">
        <v>320</v>
      </c>
      <c r="F157" s="305"/>
      <c r="G157" s="288"/>
      <c r="H157" s="288"/>
      <c r="I157" s="288"/>
      <c r="J157" s="288"/>
      <c r="K157" s="288"/>
      <c r="L157" s="288"/>
      <c r="M157" s="288"/>
      <c r="N157" s="288"/>
      <c r="O157" s="288"/>
      <c r="P157" s="288"/>
      <c r="Q157" s="288"/>
      <c r="R157" s="288"/>
    </row>
    <row r="158" spans="1:18" ht="15.75" customHeight="1">
      <c r="A158" s="288"/>
      <c r="B158" s="308" t="s">
        <v>173</v>
      </c>
      <c r="C158" s="309">
        <v>0.5</v>
      </c>
      <c r="D158" s="309" t="s">
        <v>388</v>
      </c>
      <c r="E158" s="311" t="s">
        <v>320</v>
      </c>
      <c r="F158" s="305"/>
      <c r="G158" s="288"/>
      <c r="H158" s="288"/>
      <c r="I158" s="288"/>
      <c r="J158" s="288"/>
      <c r="K158" s="288"/>
      <c r="L158" s="288"/>
      <c r="M158" s="288"/>
      <c r="N158" s="288"/>
      <c r="O158" s="288"/>
      <c r="P158" s="288"/>
      <c r="Q158" s="288"/>
      <c r="R158" s="288"/>
    </row>
    <row r="159" spans="1:18" ht="15.75" customHeight="1">
      <c r="A159" s="288"/>
      <c r="B159" s="313" t="s">
        <v>235</v>
      </c>
      <c r="C159" s="314">
        <v>0.361</v>
      </c>
      <c r="D159" s="309" t="s">
        <v>313</v>
      </c>
      <c r="E159" s="311" t="s">
        <v>325</v>
      </c>
      <c r="F159" s="305"/>
      <c r="G159" s="288"/>
      <c r="H159" s="288"/>
      <c r="I159" s="288"/>
      <c r="J159" s="288"/>
      <c r="K159" s="288"/>
      <c r="L159" s="288"/>
      <c r="M159" s="288"/>
      <c r="N159" s="288"/>
      <c r="O159" s="288"/>
      <c r="P159" s="288"/>
      <c r="Q159" s="288"/>
      <c r="R159" s="288"/>
    </row>
    <row r="160" spans="1:18" ht="15.75" customHeight="1">
      <c r="A160" s="288"/>
      <c r="B160" s="313" t="s">
        <v>236</v>
      </c>
      <c r="C160" s="314">
        <v>0.201</v>
      </c>
      <c r="D160" s="309" t="s">
        <v>313</v>
      </c>
      <c r="E160" s="311" t="s">
        <v>325</v>
      </c>
      <c r="F160" s="305"/>
      <c r="G160" s="288"/>
      <c r="H160" s="288"/>
      <c r="I160" s="288"/>
      <c r="J160" s="288"/>
      <c r="K160" s="288"/>
      <c r="L160" s="288"/>
      <c r="M160" s="288"/>
      <c r="N160" s="288"/>
      <c r="O160" s="288"/>
      <c r="P160" s="288"/>
      <c r="Q160" s="288"/>
      <c r="R160" s="288"/>
    </row>
    <row r="161" spans="1:18" ht="15.75" customHeight="1">
      <c r="A161" s="288"/>
      <c r="B161" s="308" t="s">
        <v>222</v>
      </c>
      <c r="C161" s="314">
        <v>0.017</v>
      </c>
      <c r="D161" s="309" t="s">
        <v>313</v>
      </c>
      <c r="E161" s="311" t="s">
        <v>325</v>
      </c>
      <c r="F161" s="305"/>
      <c r="G161" s="288"/>
      <c r="H161" s="288"/>
      <c r="I161" s="288"/>
      <c r="J161" s="288"/>
      <c r="K161" s="288"/>
      <c r="L161" s="288"/>
      <c r="M161" s="288"/>
      <c r="N161" s="288"/>
      <c r="O161" s="288"/>
      <c r="P161" s="288"/>
      <c r="Q161" s="288"/>
      <c r="R161" s="288"/>
    </row>
    <row r="162" spans="1:18" ht="15.75" customHeight="1">
      <c r="A162" s="288"/>
      <c r="B162" s="308" t="s">
        <v>224</v>
      </c>
      <c r="C162" s="314">
        <v>0.003</v>
      </c>
      <c r="D162" s="309" t="s">
        <v>313</v>
      </c>
      <c r="E162" s="311" t="s">
        <v>325</v>
      </c>
      <c r="F162" s="305"/>
      <c r="G162" s="288"/>
      <c r="H162" s="288"/>
      <c r="I162" s="288"/>
      <c r="J162" s="288"/>
      <c r="K162" s="288"/>
      <c r="L162" s="288"/>
      <c r="M162" s="288"/>
      <c r="N162" s="288"/>
      <c r="O162" s="288"/>
      <c r="P162" s="288"/>
      <c r="Q162" s="288"/>
      <c r="R162" s="288"/>
    </row>
    <row r="163" spans="1:18" ht="15.75" customHeight="1">
      <c r="A163" s="288"/>
      <c r="B163" s="308" t="s">
        <v>226</v>
      </c>
      <c r="C163" s="314">
        <v>2.05</v>
      </c>
      <c r="D163" s="309" t="s">
        <v>313</v>
      </c>
      <c r="E163" s="311" t="s">
        <v>325</v>
      </c>
      <c r="F163" s="305"/>
      <c r="G163" s="288"/>
      <c r="H163" s="288"/>
      <c r="I163" s="288"/>
      <c r="J163" s="288"/>
      <c r="K163" s="288"/>
      <c r="L163" s="288"/>
      <c r="M163" s="288"/>
      <c r="N163" s="288"/>
      <c r="O163" s="288"/>
      <c r="P163" s="288"/>
      <c r="Q163" s="288"/>
      <c r="R163" s="288"/>
    </row>
    <row r="164" spans="1:18" ht="15.75" customHeight="1">
      <c r="A164" s="288"/>
      <c r="B164" s="313" t="s">
        <v>46</v>
      </c>
      <c r="C164" s="314">
        <v>18</v>
      </c>
      <c r="D164" s="309" t="s">
        <v>313</v>
      </c>
      <c r="E164" s="311" t="s">
        <v>325</v>
      </c>
      <c r="F164" s="305"/>
      <c r="G164" s="288"/>
      <c r="H164" s="288"/>
      <c r="I164" s="288"/>
      <c r="J164" s="288"/>
      <c r="K164" s="288"/>
      <c r="L164" s="288"/>
      <c r="M164" s="288"/>
      <c r="N164" s="288"/>
      <c r="O164" s="288"/>
      <c r="P164" s="288"/>
      <c r="Q164" s="288"/>
      <c r="R164" s="288"/>
    </row>
    <row r="165" spans="1:18" ht="15.75" customHeight="1">
      <c r="A165" s="288"/>
      <c r="B165" s="313" t="s">
        <v>48</v>
      </c>
      <c r="C165" s="309">
        <v>4</v>
      </c>
      <c r="D165" s="309" t="s">
        <v>313</v>
      </c>
      <c r="E165" s="311" t="s">
        <v>325</v>
      </c>
      <c r="F165" s="305"/>
      <c r="G165" s="288"/>
      <c r="H165" s="288"/>
      <c r="I165" s="288"/>
      <c r="J165" s="288"/>
      <c r="K165" s="288"/>
      <c r="L165" s="288"/>
      <c r="M165" s="288"/>
      <c r="N165" s="288"/>
      <c r="O165" s="288"/>
      <c r="P165" s="288"/>
      <c r="Q165" s="288"/>
      <c r="R165" s="288"/>
    </row>
    <row r="166" spans="1:18" ht="15.75" customHeight="1">
      <c r="A166" s="288"/>
      <c r="B166" s="313" t="s">
        <v>232</v>
      </c>
      <c r="C166" s="309">
        <v>3.6</v>
      </c>
      <c r="D166" s="309" t="s">
        <v>313</v>
      </c>
      <c r="E166" s="311" t="s">
        <v>325</v>
      </c>
      <c r="F166" s="305"/>
      <c r="G166" s="288"/>
      <c r="H166" s="288"/>
      <c r="I166" s="288"/>
      <c r="J166" s="288"/>
      <c r="K166" s="288"/>
      <c r="L166" s="288"/>
      <c r="M166" s="288"/>
      <c r="N166" s="288"/>
      <c r="O166" s="288"/>
      <c r="P166" s="288"/>
      <c r="Q166" s="288"/>
      <c r="R166" s="288"/>
    </row>
    <row r="167" spans="1:18" ht="15.75" customHeight="1">
      <c r="A167" s="288"/>
      <c r="B167" s="313" t="s">
        <v>234</v>
      </c>
      <c r="C167" s="309">
        <v>0.8</v>
      </c>
      <c r="D167" s="309" t="s">
        <v>313</v>
      </c>
      <c r="E167" s="311" t="s">
        <v>325</v>
      </c>
      <c r="F167" s="305"/>
      <c r="G167" s="288"/>
      <c r="H167" s="288"/>
      <c r="I167" s="288"/>
      <c r="J167" s="288"/>
      <c r="K167" s="288"/>
      <c r="L167" s="288"/>
      <c r="M167" s="288"/>
      <c r="N167" s="288"/>
      <c r="O167" s="288"/>
      <c r="P167" s="288"/>
      <c r="Q167" s="288"/>
      <c r="R167" s="288"/>
    </row>
    <row r="168" spans="1:18" ht="15.75" customHeight="1">
      <c r="A168" s="288"/>
      <c r="B168" s="313" t="s">
        <v>50</v>
      </c>
      <c r="C168" s="309">
        <v>16</v>
      </c>
      <c r="D168" s="309" t="s">
        <v>313</v>
      </c>
      <c r="E168" s="311" t="s">
        <v>325</v>
      </c>
      <c r="F168" s="305"/>
      <c r="G168" s="288"/>
      <c r="H168" s="288"/>
      <c r="I168" s="288"/>
      <c r="J168" s="288"/>
      <c r="K168" s="288"/>
      <c r="L168" s="288"/>
      <c r="M168" s="288"/>
      <c r="N168" s="288"/>
      <c r="O168" s="288"/>
      <c r="P168" s="288"/>
      <c r="Q168" s="288"/>
      <c r="R168" s="288"/>
    </row>
    <row r="169" spans="1:18" ht="15.75" customHeight="1">
      <c r="A169" s="288"/>
      <c r="B169" s="313" t="s">
        <v>52</v>
      </c>
      <c r="C169" s="309">
        <v>0.003</v>
      </c>
      <c r="D169" s="309" t="s">
        <v>313</v>
      </c>
      <c r="E169" s="311" t="s">
        <v>325</v>
      </c>
      <c r="F169" s="305"/>
      <c r="G169" s="288"/>
      <c r="H169" s="288"/>
      <c r="I169" s="288"/>
      <c r="J169" s="288"/>
      <c r="K169" s="288"/>
      <c r="L169" s="288"/>
      <c r="M169" s="288"/>
      <c r="N169" s="288"/>
      <c r="O169" s="288"/>
      <c r="P169" s="288"/>
      <c r="Q169" s="288"/>
      <c r="R169" s="288"/>
    </row>
    <row r="170" spans="1:18" ht="15.75" customHeight="1">
      <c r="A170" s="288"/>
      <c r="B170" s="313" t="s">
        <v>53</v>
      </c>
      <c r="C170" s="309">
        <v>2.053</v>
      </c>
      <c r="D170" s="309" t="s">
        <v>313</v>
      </c>
      <c r="E170" s="311" t="s">
        <v>325</v>
      </c>
      <c r="F170" s="305"/>
      <c r="G170" s="288"/>
      <c r="H170" s="288"/>
      <c r="I170" s="288"/>
      <c r="J170" s="288"/>
      <c r="K170" s="288"/>
      <c r="L170" s="288"/>
      <c r="M170" s="288"/>
      <c r="N170" s="288"/>
      <c r="O170" s="288"/>
      <c r="P170" s="288"/>
      <c r="Q170" s="288"/>
      <c r="R170" s="288"/>
    </row>
    <row r="171" spans="1:18" ht="15.75" customHeight="1">
      <c r="A171" s="288"/>
      <c r="B171" s="313" t="s">
        <v>55</v>
      </c>
      <c r="C171" s="309">
        <v>0.0012</v>
      </c>
      <c r="D171" s="309" t="s">
        <v>313</v>
      </c>
      <c r="E171" s="311" t="s">
        <v>325</v>
      </c>
      <c r="F171" s="305"/>
      <c r="G171" s="288"/>
      <c r="H171" s="288"/>
      <c r="I171" s="288"/>
      <c r="J171" s="288"/>
      <c r="K171" s="288"/>
      <c r="L171" s="288"/>
      <c r="M171" s="288"/>
      <c r="N171" s="288"/>
      <c r="O171" s="288"/>
      <c r="P171" s="288"/>
      <c r="Q171" s="288"/>
      <c r="R171" s="288"/>
    </row>
    <row r="172" spans="1:20" ht="15.75" customHeight="1">
      <c r="A172" s="288"/>
      <c r="B172" s="313" t="s">
        <v>56</v>
      </c>
      <c r="C172" s="309">
        <v>1.204</v>
      </c>
      <c r="D172" s="309" t="s">
        <v>313</v>
      </c>
      <c r="E172" s="311" t="s">
        <v>325</v>
      </c>
      <c r="F172" s="305"/>
      <c r="G172" s="288"/>
      <c r="H172" s="288"/>
      <c r="I172" s="288"/>
      <c r="J172" s="288"/>
      <c r="K172" s="288"/>
      <c r="L172" s="288"/>
      <c r="M172" s="288"/>
      <c r="N172" s="288"/>
      <c r="O172" s="288"/>
      <c r="P172" s="288"/>
      <c r="Q172" s="288"/>
      <c r="R172" s="288"/>
      <c r="S172" s="288"/>
      <c r="T172" s="288"/>
    </row>
    <row r="173" spans="1:20" ht="15.75" customHeight="1">
      <c r="A173" s="288"/>
      <c r="B173" s="313" t="s">
        <v>247</v>
      </c>
      <c r="C173" s="309">
        <v>0.224</v>
      </c>
      <c r="D173" s="309" t="s">
        <v>313</v>
      </c>
      <c r="E173" s="311" t="s">
        <v>325</v>
      </c>
      <c r="F173" s="305"/>
      <c r="G173" s="288"/>
      <c r="H173" s="288"/>
      <c r="I173" s="288"/>
      <c r="J173" s="288"/>
      <c r="K173" s="288"/>
      <c r="L173" s="288"/>
      <c r="M173" s="288"/>
      <c r="N173" s="288"/>
      <c r="O173" s="288"/>
      <c r="P173" s="288"/>
      <c r="Q173" s="288"/>
      <c r="R173" s="288"/>
      <c r="S173" s="288"/>
      <c r="T173" s="288"/>
    </row>
    <row r="174" spans="1:20" ht="15.75" customHeight="1">
      <c r="A174" s="288"/>
      <c r="B174" s="313" t="s">
        <v>372</v>
      </c>
      <c r="C174" s="309">
        <v>0.1</v>
      </c>
      <c r="D174" s="309" t="s">
        <v>398</v>
      </c>
      <c r="E174" s="311" t="s">
        <v>366</v>
      </c>
      <c r="F174" s="305"/>
      <c r="G174" s="288"/>
      <c r="H174" s="288"/>
      <c r="I174" s="288"/>
      <c r="J174" s="288"/>
      <c r="K174" s="288"/>
      <c r="L174" s="288"/>
      <c r="M174" s="288"/>
      <c r="N174" s="288"/>
      <c r="O174" s="288"/>
      <c r="P174" s="288"/>
      <c r="Q174" s="288"/>
      <c r="R174" s="288"/>
      <c r="S174" s="288"/>
      <c r="T174" s="288"/>
    </row>
    <row r="175" spans="1:20" ht="15.75" customHeight="1">
      <c r="A175" s="288"/>
      <c r="B175" s="313" t="s">
        <v>405</v>
      </c>
      <c r="C175" s="309">
        <v>0.11</v>
      </c>
      <c r="D175" s="309" t="s">
        <v>369</v>
      </c>
      <c r="E175" s="311" t="s">
        <v>366</v>
      </c>
      <c r="F175" s="305"/>
      <c r="G175" s="288"/>
      <c r="H175" s="288"/>
      <c r="I175" s="288"/>
      <c r="J175" s="288"/>
      <c r="K175" s="288"/>
      <c r="L175" s="288"/>
      <c r="M175" s="288"/>
      <c r="N175" s="288"/>
      <c r="O175" s="288"/>
      <c r="P175" s="288"/>
      <c r="Q175" s="288"/>
      <c r="R175" s="288"/>
      <c r="S175" s="288"/>
      <c r="T175" s="288"/>
    </row>
    <row r="176" spans="1:20" ht="15.75" customHeight="1">
      <c r="A176" s="288"/>
      <c r="B176" s="313" t="s">
        <v>367</v>
      </c>
      <c r="C176" s="309">
        <v>0.045</v>
      </c>
      <c r="D176" s="309" t="s">
        <v>399</v>
      </c>
      <c r="E176" s="311" t="s">
        <v>368</v>
      </c>
      <c r="F176" s="305"/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  <c r="S176" s="288"/>
      <c r="T176" s="288"/>
    </row>
    <row r="177" spans="1:20" ht="15.75" customHeight="1">
      <c r="A177" s="288"/>
      <c r="B177" s="313" t="s">
        <v>370</v>
      </c>
      <c r="C177" s="309">
        <v>0.05</v>
      </c>
      <c r="D177" s="309" t="s">
        <v>400</v>
      </c>
      <c r="E177" s="311" t="s">
        <v>371</v>
      </c>
      <c r="F177" s="305"/>
      <c r="G177" s="288"/>
      <c r="H177" s="288"/>
      <c r="I177" s="288"/>
      <c r="J177" s="288"/>
      <c r="K177" s="288"/>
      <c r="L177" s="288"/>
      <c r="M177" s="288"/>
      <c r="N177" s="288"/>
      <c r="O177" s="288"/>
      <c r="P177" s="288"/>
      <c r="Q177" s="288"/>
      <c r="R177" s="288"/>
      <c r="S177" s="288"/>
      <c r="T177" s="288"/>
    </row>
    <row r="178" spans="1:20" ht="15.75" customHeight="1">
      <c r="A178" s="288"/>
      <c r="B178" s="313" t="s">
        <v>370</v>
      </c>
      <c r="C178" s="309">
        <v>0.05</v>
      </c>
      <c r="D178" s="309" t="s">
        <v>401</v>
      </c>
      <c r="E178" s="311" t="s">
        <v>371</v>
      </c>
      <c r="F178" s="305"/>
      <c r="G178" s="288"/>
      <c r="H178" s="288"/>
      <c r="I178" s="288"/>
      <c r="J178" s="288"/>
      <c r="K178" s="288"/>
      <c r="L178" s="288"/>
      <c r="M178" s="288"/>
      <c r="N178" s="288"/>
      <c r="O178" s="288"/>
      <c r="P178" s="288"/>
      <c r="Q178" s="288"/>
      <c r="R178" s="288"/>
      <c r="S178" s="288"/>
      <c r="T178" s="288"/>
    </row>
    <row r="179" spans="1:20" ht="15.75" customHeight="1">
      <c r="A179" s="288"/>
      <c r="B179" s="311"/>
      <c r="C179" s="311"/>
      <c r="D179" s="306"/>
      <c r="E179" s="311"/>
      <c r="F179" s="305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  <c r="R179" s="288"/>
      <c r="S179" s="288"/>
      <c r="T179" s="288"/>
    </row>
    <row r="180" spans="1:20" ht="15.75" customHeight="1">
      <c r="A180" s="288"/>
      <c r="B180" s="303" t="s">
        <v>349</v>
      </c>
      <c r="C180" s="302"/>
      <c r="D180" s="304"/>
      <c r="E180" s="302"/>
      <c r="F180" s="305"/>
      <c r="G180" s="288"/>
      <c r="H180" s="288"/>
      <c r="I180" s="288"/>
      <c r="J180" s="288"/>
      <c r="K180" s="288"/>
      <c r="L180" s="288"/>
      <c r="M180" s="288"/>
      <c r="N180" s="288"/>
      <c r="O180" s="288"/>
      <c r="P180" s="288"/>
      <c r="Q180" s="288"/>
      <c r="R180" s="288"/>
      <c r="S180" s="288"/>
      <c r="T180" s="288"/>
    </row>
    <row r="181" spans="1:20" ht="15.75" customHeight="1">
      <c r="A181" s="288"/>
      <c r="B181" s="313" t="s">
        <v>350</v>
      </c>
      <c r="C181" s="309">
        <v>226</v>
      </c>
      <c r="D181" s="306" t="s">
        <v>402</v>
      </c>
      <c r="E181" s="311" t="s">
        <v>351</v>
      </c>
      <c r="F181" s="305"/>
      <c r="G181" s="288"/>
      <c r="H181" s="288"/>
      <c r="I181" s="288"/>
      <c r="J181" s="288"/>
      <c r="K181" s="288"/>
      <c r="L181" s="288"/>
      <c r="M181" s="288"/>
      <c r="N181" s="288"/>
      <c r="O181" s="288"/>
      <c r="P181" s="288"/>
      <c r="Q181" s="288"/>
      <c r="R181" s="288"/>
      <c r="S181" s="288"/>
      <c r="T181" s="288"/>
    </row>
    <row r="182" spans="1:20" ht="15.75" customHeight="1">
      <c r="A182" s="288"/>
      <c r="B182" s="313" t="s">
        <v>352</v>
      </c>
      <c r="C182" s="309">
        <v>151</v>
      </c>
      <c r="D182" s="306" t="s">
        <v>402</v>
      </c>
      <c r="E182" s="311" t="s">
        <v>351</v>
      </c>
      <c r="F182" s="305"/>
      <c r="G182" s="288"/>
      <c r="H182" s="288"/>
      <c r="I182" s="288"/>
      <c r="J182" s="288"/>
      <c r="K182" s="288"/>
      <c r="L182" s="288"/>
      <c r="M182" s="288"/>
      <c r="N182" s="288"/>
      <c r="O182" s="288"/>
      <c r="P182" s="288"/>
      <c r="Q182" s="288"/>
      <c r="R182" s="288"/>
      <c r="S182" s="288"/>
      <c r="T182" s="288"/>
    </row>
    <row r="183" spans="1:20" ht="15.75" customHeight="1">
      <c r="A183" s="288"/>
      <c r="B183" s="313" t="s">
        <v>353</v>
      </c>
      <c r="C183" s="309">
        <v>9.4</v>
      </c>
      <c r="D183" s="306" t="s">
        <v>403</v>
      </c>
      <c r="E183" s="311" t="s">
        <v>354</v>
      </c>
      <c r="F183" s="305"/>
      <c r="G183" s="288"/>
      <c r="H183" s="288"/>
      <c r="I183" s="288"/>
      <c r="J183" s="288"/>
      <c r="K183" s="288"/>
      <c r="L183" s="288"/>
      <c r="M183" s="288"/>
      <c r="N183" s="288"/>
      <c r="O183" s="288"/>
      <c r="P183" s="288"/>
      <c r="Q183" s="288"/>
      <c r="R183" s="288"/>
      <c r="S183" s="288"/>
      <c r="T183" s="288"/>
    </row>
    <row r="184" spans="1:20" ht="12.75">
      <c r="A184" s="288"/>
      <c r="B184" s="317"/>
      <c r="C184" s="317"/>
      <c r="D184" s="318"/>
      <c r="E184" s="317"/>
      <c r="F184" s="288"/>
      <c r="G184" s="288"/>
      <c r="H184" s="288"/>
      <c r="I184" s="288"/>
      <c r="J184" s="288"/>
      <c r="K184" s="288"/>
      <c r="L184" s="288"/>
      <c r="M184" s="288"/>
      <c r="N184" s="288"/>
      <c r="O184" s="288"/>
      <c r="P184" s="288"/>
      <c r="Q184" s="288"/>
      <c r="R184" s="288"/>
      <c r="S184" s="288"/>
      <c r="T184" s="288"/>
    </row>
    <row r="185" spans="1:20" ht="12.75">
      <c r="A185" s="288"/>
      <c r="B185" s="317"/>
      <c r="C185" s="317"/>
      <c r="D185" s="318"/>
      <c r="E185" s="317"/>
      <c r="F185" s="288"/>
      <c r="G185" s="288"/>
      <c r="H185" s="288"/>
      <c r="I185" s="288"/>
      <c r="J185" s="288"/>
      <c r="K185" s="288"/>
      <c r="L185" s="288"/>
      <c r="M185" s="288"/>
      <c r="N185" s="288"/>
      <c r="O185" s="288"/>
      <c r="P185" s="288"/>
      <c r="Q185" s="288"/>
      <c r="R185" s="288"/>
      <c r="S185" s="288"/>
      <c r="T185" s="288"/>
    </row>
    <row r="186" spans="1:20" ht="12.75" hidden="1">
      <c r="A186" s="288"/>
      <c r="B186" s="288"/>
      <c r="C186" s="288"/>
      <c r="D186" s="307"/>
      <c r="E186" s="288"/>
      <c r="F186" s="288"/>
      <c r="G186" s="288"/>
      <c r="H186" s="288"/>
      <c r="I186" s="288"/>
      <c r="J186" s="288"/>
      <c r="K186" s="288"/>
      <c r="L186" s="288"/>
      <c r="M186" s="288"/>
      <c r="N186" s="288"/>
      <c r="O186" s="288"/>
      <c r="P186" s="288"/>
      <c r="Q186" s="288"/>
      <c r="R186" s="288"/>
      <c r="S186" s="288"/>
      <c r="T186" s="288"/>
    </row>
    <row r="187" spans="1:20" ht="12.75" hidden="1">
      <c r="A187" s="288"/>
      <c r="B187" s="288"/>
      <c r="C187" s="288"/>
      <c r="D187" s="307"/>
      <c r="E187" s="288"/>
      <c r="F187" s="288"/>
      <c r="G187" s="288"/>
      <c r="H187" s="288"/>
      <c r="I187" s="288"/>
      <c r="J187" s="288"/>
      <c r="K187" s="288"/>
      <c r="L187" s="288"/>
      <c r="M187" s="288"/>
      <c r="N187" s="288"/>
      <c r="O187" s="288"/>
      <c r="P187" s="288"/>
      <c r="Q187" s="288"/>
      <c r="R187" s="288"/>
      <c r="S187" s="288"/>
      <c r="T187" s="288"/>
    </row>
    <row r="188" spans="1:20" ht="12.75" hidden="1">
      <c r="A188" s="288"/>
      <c r="B188" s="288"/>
      <c r="C188" s="288"/>
      <c r="D188" s="307"/>
      <c r="E188" s="288"/>
      <c r="F188" s="288"/>
      <c r="G188" s="288"/>
      <c r="H188" s="288"/>
      <c r="I188" s="288"/>
      <c r="J188" s="288"/>
      <c r="K188" s="288"/>
      <c r="L188" s="288"/>
      <c r="M188" s="288"/>
      <c r="N188" s="288"/>
      <c r="O188" s="288"/>
      <c r="P188" s="288"/>
      <c r="Q188" s="288"/>
      <c r="R188" s="288"/>
      <c r="S188" s="288"/>
      <c r="T188" s="288"/>
    </row>
    <row r="189" spans="1:20" ht="12.75" hidden="1">
      <c r="A189" s="288"/>
      <c r="B189" s="288"/>
      <c r="C189" s="288"/>
      <c r="D189" s="307"/>
      <c r="E189" s="288"/>
      <c r="F189" s="288"/>
      <c r="G189" s="288"/>
      <c r="H189" s="288"/>
      <c r="I189" s="288"/>
      <c r="J189" s="288"/>
      <c r="K189" s="288"/>
      <c r="L189" s="288"/>
      <c r="M189" s="288"/>
      <c r="N189" s="288"/>
      <c r="O189" s="288"/>
      <c r="P189" s="288"/>
      <c r="Q189" s="288"/>
      <c r="R189" s="288"/>
      <c r="S189" s="288"/>
      <c r="T189" s="288"/>
    </row>
    <row r="190" spans="1:20" ht="12.75" hidden="1">
      <c r="A190" s="288"/>
      <c r="B190" s="288"/>
      <c r="C190" s="288"/>
      <c r="D190" s="307"/>
      <c r="E190" s="288"/>
      <c r="F190" s="288"/>
      <c r="G190" s="288"/>
      <c r="H190" s="288"/>
      <c r="I190" s="288"/>
      <c r="J190" s="288"/>
      <c r="K190" s="288"/>
      <c r="L190" s="288"/>
      <c r="M190" s="288"/>
      <c r="N190" s="288"/>
      <c r="O190" s="288"/>
      <c r="P190" s="288"/>
      <c r="Q190" s="288"/>
      <c r="R190" s="288"/>
      <c r="S190" s="288"/>
      <c r="T190" s="288"/>
    </row>
    <row r="191" spans="1:20" ht="12.75" hidden="1">
      <c r="A191" s="288"/>
      <c r="B191" s="288"/>
      <c r="C191" s="288"/>
      <c r="D191" s="307"/>
      <c r="E191" s="288"/>
      <c r="F191" s="288"/>
      <c r="G191" s="288"/>
      <c r="H191" s="288"/>
      <c r="I191" s="288"/>
      <c r="J191" s="288"/>
      <c r="K191" s="288"/>
      <c r="L191" s="288"/>
      <c r="M191" s="288"/>
      <c r="N191" s="288"/>
      <c r="O191" s="288"/>
      <c r="P191" s="288"/>
      <c r="Q191" s="288"/>
      <c r="R191" s="288"/>
      <c r="S191" s="288"/>
      <c r="T191" s="288"/>
    </row>
    <row r="192" spans="1:20" ht="12.75" hidden="1">
      <c r="A192" s="288"/>
      <c r="B192" s="288"/>
      <c r="C192" s="288"/>
      <c r="D192" s="307"/>
      <c r="E192" s="288"/>
      <c r="F192" s="288"/>
      <c r="G192" s="288"/>
      <c r="H192" s="288"/>
      <c r="I192" s="288"/>
      <c r="J192" s="288"/>
      <c r="K192" s="288"/>
      <c r="L192" s="288"/>
      <c r="M192" s="288"/>
      <c r="N192" s="288"/>
      <c r="O192" s="288"/>
      <c r="P192" s="288"/>
      <c r="Q192" s="288"/>
      <c r="R192" s="288"/>
      <c r="S192" s="288"/>
      <c r="T192" s="288"/>
    </row>
    <row r="193" spans="1:20" ht="12.75" hidden="1">
      <c r="A193" s="288"/>
      <c r="B193" s="288"/>
      <c r="C193" s="288"/>
      <c r="D193" s="307"/>
      <c r="E193" s="288"/>
      <c r="F193" s="288"/>
      <c r="G193" s="288"/>
      <c r="H193" s="288"/>
      <c r="I193" s="288"/>
      <c r="J193" s="288"/>
      <c r="K193" s="288"/>
      <c r="L193" s="288"/>
      <c r="M193" s="288"/>
      <c r="N193" s="288"/>
      <c r="O193" s="288"/>
      <c r="P193" s="288"/>
      <c r="Q193" s="288"/>
      <c r="R193" s="288"/>
      <c r="S193" s="288"/>
      <c r="T193" s="288"/>
    </row>
    <row r="194" spans="1:20" ht="12.75" hidden="1">
      <c r="A194" s="288"/>
      <c r="B194" s="288"/>
      <c r="C194" s="288"/>
      <c r="D194" s="307"/>
      <c r="E194" s="288"/>
      <c r="F194" s="288"/>
      <c r="G194" s="288"/>
      <c r="H194" s="288"/>
      <c r="I194" s="288"/>
      <c r="J194" s="288"/>
      <c r="K194" s="288"/>
      <c r="L194" s="288"/>
      <c r="M194" s="288"/>
      <c r="N194" s="288"/>
      <c r="O194" s="288"/>
      <c r="P194" s="288"/>
      <c r="Q194" s="288"/>
      <c r="R194" s="288"/>
      <c r="S194" s="288"/>
      <c r="T194" s="288"/>
    </row>
    <row r="195" spans="1:20" ht="12.75" hidden="1">
      <c r="A195" s="288"/>
      <c r="B195" s="288"/>
      <c r="C195" s="288"/>
      <c r="D195" s="307"/>
      <c r="E195" s="288"/>
      <c r="F195" s="288"/>
      <c r="G195" s="288"/>
      <c r="H195" s="288"/>
      <c r="I195" s="288"/>
      <c r="J195" s="288"/>
      <c r="K195" s="288"/>
      <c r="L195" s="288"/>
      <c r="M195" s="288"/>
      <c r="N195" s="288"/>
      <c r="O195" s="288"/>
      <c r="P195" s="288"/>
      <c r="Q195" s="288"/>
      <c r="R195" s="288"/>
      <c r="S195" s="288"/>
      <c r="T195" s="288"/>
    </row>
    <row r="196" spans="1:20" ht="12.75" hidden="1">
      <c r="A196" s="288"/>
      <c r="B196" s="288"/>
      <c r="C196" s="288"/>
      <c r="D196" s="307"/>
      <c r="E196" s="288"/>
      <c r="F196" s="288"/>
      <c r="G196" s="288"/>
      <c r="H196" s="288"/>
      <c r="I196" s="288"/>
      <c r="J196" s="288"/>
      <c r="K196" s="288"/>
      <c r="L196" s="288"/>
      <c r="M196" s="288"/>
      <c r="N196" s="288"/>
      <c r="O196" s="288"/>
      <c r="P196" s="288"/>
      <c r="Q196" s="288"/>
      <c r="R196" s="288"/>
      <c r="S196" s="288"/>
      <c r="T196" s="288"/>
    </row>
    <row r="197" spans="1:20" ht="12.75" hidden="1">
      <c r="A197" s="288"/>
      <c r="B197" s="288"/>
      <c r="C197" s="288"/>
      <c r="D197" s="307"/>
      <c r="E197" s="288"/>
      <c r="F197" s="288"/>
      <c r="G197" s="288"/>
      <c r="H197" s="288"/>
      <c r="I197" s="288"/>
      <c r="J197" s="288"/>
      <c r="K197" s="288"/>
      <c r="L197" s="288"/>
      <c r="M197" s="288"/>
      <c r="N197" s="288"/>
      <c r="O197" s="288"/>
      <c r="P197" s="288"/>
      <c r="Q197" s="288"/>
      <c r="R197" s="288"/>
      <c r="S197" s="288"/>
      <c r="T197" s="288"/>
    </row>
    <row r="198" spans="1:20" ht="12.75" hidden="1">
      <c r="A198" s="288"/>
      <c r="B198" s="288"/>
      <c r="C198" s="288"/>
      <c r="D198" s="307"/>
      <c r="E198" s="288"/>
      <c r="F198" s="288"/>
      <c r="G198" s="288"/>
      <c r="H198" s="288"/>
      <c r="I198" s="288"/>
      <c r="J198" s="288"/>
      <c r="K198" s="288"/>
      <c r="L198" s="288"/>
      <c r="M198" s="288"/>
      <c r="N198" s="288"/>
      <c r="O198" s="288"/>
      <c r="P198" s="288"/>
      <c r="Q198" s="288"/>
      <c r="R198" s="288"/>
      <c r="S198" s="288"/>
      <c r="T198" s="288"/>
    </row>
    <row r="199" spans="1:20" ht="12.75" hidden="1">
      <c r="A199" s="288"/>
      <c r="B199" s="288"/>
      <c r="C199" s="288"/>
      <c r="D199" s="307"/>
      <c r="E199" s="288"/>
      <c r="F199" s="288"/>
      <c r="G199" s="288"/>
      <c r="H199" s="288"/>
      <c r="I199" s="288"/>
      <c r="J199" s="288"/>
      <c r="K199" s="288"/>
      <c r="L199" s="288"/>
      <c r="M199" s="288"/>
      <c r="N199" s="288"/>
      <c r="O199" s="288"/>
      <c r="P199" s="288"/>
      <c r="Q199" s="288"/>
      <c r="R199" s="288"/>
      <c r="S199" s="288"/>
      <c r="T199" s="288"/>
    </row>
    <row r="200" spans="1:20" ht="12.75" hidden="1">
      <c r="A200" s="288"/>
      <c r="B200" s="288"/>
      <c r="C200" s="288"/>
      <c r="D200" s="307"/>
      <c r="E200" s="288"/>
      <c r="F200" s="288"/>
      <c r="G200" s="288"/>
      <c r="H200" s="288"/>
      <c r="I200" s="288"/>
      <c r="J200" s="288"/>
      <c r="K200" s="288"/>
      <c r="L200" s="288"/>
      <c r="M200" s="288"/>
      <c r="N200" s="288"/>
      <c r="O200" s="288"/>
      <c r="P200" s="288"/>
      <c r="Q200" s="288"/>
      <c r="R200" s="288"/>
      <c r="S200" s="288"/>
      <c r="T200" s="288"/>
    </row>
    <row r="201" spans="1:20" ht="12.75" hidden="1">
      <c r="A201" s="288"/>
      <c r="B201" s="288"/>
      <c r="C201" s="288"/>
      <c r="D201" s="307"/>
      <c r="E201" s="288"/>
      <c r="F201" s="288"/>
      <c r="G201" s="288"/>
      <c r="H201" s="288"/>
      <c r="I201" s="288"/>
      <c r="J201" s="288"/>
      <c r="K201" s="288"/>
      <c r="L201" s="288"/>
      <c r="M201" s="288"/>
      <c r="N201" s="288"/>
      <c r="O201" s="288"/>
      <c r="P201" s="288"/>
      <c r="Q201" s="288"/>
      <c r="R201" s="288"/>
      <c r="S201" s="288"/>
      <c r="T201" s="288"/>
    </row>
    <row r="202" spans="1:20" ht="12.75" hidden="1">
      <c r="A202" s="288"/>
      <c r="B202" s="288"/>
      <c r="C202" s="288"/>
      <c r="D202" s="307"/>
      <c r="E202" s="288"/>
      <c r="F202" s="288"/>
      <c r="G202" s="288"/>
      <c r="H202" s="288"/>
      <c r="I202" s="288"/>
      <c r="J202" s="288"/>
      <c r="K202" s="288"/>
      <c r="L202" s="288"/>
      <c r="M202" s="288"/>
      <c r="N202" s="288"/>
      <c r="O202" s="288"/>
      <c r="P202" s="288"/>
      <c r="Q202" s="288"/>
      <c r="R202" s="288"/>
      <c r="S202" s="288"/>
      <c r="T202" s="288"/>
    </row>
    <row r="203" spans="1:20" ht="12.75" hidden="1">
      <c r="A203" s="288"/>
      <c r="B203" s="288"/>
      <c r="C203" s="288"/>
      <c r="D203" s="307"/>
      <c r="E203" s="288"/>
      <c r="F203" s="288"/>
      <c r="G203" s="288"/>
      <c r="H203" s="288"/>
      <c r="I203" s="288"/>
      <c r="J203" s="288"/>
      <c r="K203" s="288"/>
      <c r="L203" s="288"/>
      <c r="M203" s="288"/>
      <c r="N203" s="288"/>
      <c r="O203" s="288"/>
      <c r="P203" s="288"/>
      <c r="Q203" s="288"/>
      <c r="R203" s="288"/>
      <c r="S203" s="288"/>
      <c r="T203" s="288"/>
    </row>
    <row r="204" spans="1:20" ht="12.75" hidden="1">
      <c r="A204" s="288"/>
      <c r="B204" s="288"/>
      <c r="C204" s="288"/>
      <c r="D204" s="307"/>
      <c r="E204" s="288"/>
      <c r="F204" s="288"/>
      <c r="G204" s="288"/>
      <c r="H204" s="288"/>
      <c r="I204" s="288"/>
      <c r="J204" s="288"/>
      <c r="K204" s="288"/>
      <c r="L204" s="288"/>
      <c r="M204" s="288"/>
      <c r="N204" s="288"/>
      <c r="O204" s="288"/>
      <c r="P204" s="288"/>
      <c r="Q204" s="288"/>
      <c r="R204" s="288"/>
      <c r="S204" s="288"/>
      <c r="T204" s="288"/>
    </row>
    <row r="205" spans="1:20" ht="12.75" hidden="1">
      <c r="A205" s="288"/>
      <c r="B205" s="288"/>
      <c r="C205" s="288"/>
      <c r="D205" s="307"/>
      <c r="E205" s="288"/>
      <c r="F205" s="288"/>
      <c r="G205" s="288"/>
      <c r="H205" s="288"/>
      <c r="I205" s="288"/>
      <c r="J205" s="288"/>
      <c r="K205" s="288"/>
      <c r="L205" s="288"/>
      <c r="M205" s="288"/>
      <c r="N205" s="288"/>
      <c r="O205" s="288"/>
      <c r="P205" s="288"/>
      <c r="Q205" s="288"/>
      <c r="R205" s="288"/>
      <c r="S205" s="288"/>
      <c r="T205" s="288"/>
    </row>
    <row r="206" spans="1:20" ht="12.75" hidden="1">
      <c r="A206" s="288"/>
      <c r="B206" s="288"/>
      <c r="C206" s="288"/>
      <c r="D206" s="307"/>
      <c r="E206" s="288"/>
      <c r="F206" s="288"/>
      <c r="G206" s="288"/>
      <c r="H206" s="288"/>
      <c r="I206" s="288"/>
      <c r="J206" s="288"/>
      <c r="K206" s="288"/>
      <c r="L206" s="288"/>
      <c r="M206" s="288"/>
      <c r="N206" s="288"/>
      <c r="O206" s="288"/>
      <c r="P206" s="288"/>
      <c r="Q206" s="288"/>
      <c r="R206" s="288"/>
      <c r="S206" s="288"/>
      <c r="T206" s="288"/>
    </row>
    <row r="207" spans="1:20" ht="12.75" hidden="1">
      <c r="A207" s="288"/>
      <c r="B207" s="288"/>
      <c r="C207" s="288"/>
      <c r="D207" s="307"/>
      <c r="E207" s="288"/>
      <c r="F207" s="288"/>
      <c r="G207" s="288"/>
      <c r="H207" s="288"/>
      <c r="I207" s="288"/>
      <c r="J207" s="288"/>
      <c r="K207" s="288"/>
      <c r="L207" s="288"/>
      <c r="M207" s="288"/>
      <c r="N207" s="288"/>
      <c r="O207" s="288"/>
      <c r="P207" s="288"/>
      <c r="Q207" s="288"/>
      <c r="R207" s="288"/>
      <c r="S207" s="288"/>
      <c r="T207" s="288"/>
    </row>
    <row r="208" spans="1:20" ht="12.75" hidden="1">
      <c r="A208" s="288"/>
      <c r="B208" s="288"/>
      <c r="C208" s="288"/>
      <c r="D208" s="307"/>
      <c r="E208" s="288"/>
      <c r="F208" s="288"/>
      <c r="G208" s="288"/>
      <c r="H208" s="288"/>
      <c r="I208" s="288"/>
      <c r="J208" s="288"/>
      <c r="K208" s="288"/>
      <c r="L208" s="288"/>
      <c r="M208" s="288"/>
      <c r="N208" s="288"/>
      <c r="O208" s="288"/>
      <c r="P208" s="288"/>
      <c r="Q208" s="288"/>
      <c r="R208" s="288"/>
      <c r="S208" s="288"/>
      <c r="T208" s="288"/>
    </row>
    <row r="209" spans="1:20" ht="12.75" hidden="1">
      <c r="A209" s="288"/>
      <c r="B209" s="288"/>
      <c r="C209" s="288"/>
      <c r="D209" s="307"/>
      <c r="E209" s="288"/>
      <c r="F209" s="288"/>
      <c r="G209" s="288"/>
      <c r="H209" s="288"/>
      <c r="I209" s="288"/>
      <c r="J209" s="288"/>
      <c r="K209" s="288"/>
      <c r="L209" s="288"/>
      <c r="M209" s="288"/>
      <c r="N209" s="288"/>
      <c r="O209" s="288"/>
      <c r="P209" s="288"/>
      <c r="Q209" s="288"/>
      <c r="R209" s="288"/>
      <c r="S209" s="288"/>
      <c r="T209" s="288"/>
    </row>
    <row r="210" spans="1:20" ht="12.75" hidden="1">
      <c r="A210" s="288"/>
      <c r="B210" s="288"/>
      <c r="C210" s="288"/>
      <c r="D210" s="307"/>
      <c r="E210" s="288"/>
      <c r="F210" s="288"/>
      <c r="G210" s="288"/>
      <c r="H210" s="288"/>
      <c r="I210" s="288"/>
      <c r="J210" s="288"/>
      <c r="K210" s="288"/>
      <c r="L210" s="288"/>
      <c r="M210" s="288"/>
      <c r="N210" s="288"/>
      <c r="O210" s="288"/>
      <c r="P210" s="288"/>
      <c r="Q210" s="288"/>
      <c r="R210" s="288"/>
      <c r="S210" s="288"/>
      <c r="T210" s="288"/>
    </row>
    <row r="211" spans="1:20" ht="12.75" hidden="1">
      <c r="A211" s="288"/>
      <c r="B211" s="288"/>
      <c r="C211" s="288"/>
      <c r="D211" s="307"/>
      <c r="E211" s="288"/>
      <c r="F211" s="288"/>
      <c r="G211" s="288"/>
      <c r="H211" s="288"/>
      <c r="I211" s="288"/>
      <c r="J211" s="288"/>
      <c r="K211" s="288"/>
      <c r="L211" s="288"/>
      <c r="M211" s="288"/>
      <c r="N211" s="288"/>
      <c r="O211" s="288"/>
      <c r="P211" s="288"/>
      <c r="Q211" s="288"/>
      <c r="R211" s="288"/>
      <c r="S211" s="288"/>
      <c r="T211" s="288"/>
    </row>
    <row r="212" spans="1:20" ht="12.75" hidden="1">
      <c r="A212" s="288"/>
      <c r="B212" s="288"/>
      <c r="C212" s="288"/>
      <c r="D212" s="307"/>
      <c r="E212" s="288"/>
      <c r="F212" s="288"/>
      <c r="G212" s="288"/>
      <c r="H212" s="288"/>
      <c r="I212" s="288"/>
      <c r="J212" s="288"/>
      <c r="K212" s="288"/>
      <c r="L212" s="288"/>
      <c r="M212" s="288"/>
      <c r="N212" s="288"/>
      <c r="O212" s="288"/>
      <c r="P212" s="288"/>
      <c r="Q212" s="288"/>
      <c r="R212" s="288"/>
      <c r="S212" s="288"/>
      <c r="T212" s="288"/>
    </row>
    <row r="213" spans="1:20" ht="12.75" hidden="1">
      <c r="A213" s="288"/>
      <c r="B213" s="288"/>
      <c r="C213" s="288"/>
      <c r="D213" s="307"/>
      <c r="E213" s="288"/>
      <c r="F213" s="288"/>
      <c r="G213" s="288"/>
      <c r="H213" s="288"/>
      <c r="I213" s="288"/>
      <c r="J213" s="288"/>
      <c r="K213" s="288"/>
      <c r="L213" s="288"/>
      <c r="M213" s="288"/>
      <c r="N213" s="288"/>
      <c r="O213" s="288"/>
      <c r="P213" s="288"/>
      <c r="Q213" s="288"/>
      <c r="R213" s="288"/>
      <c r="S213" s="288"/>
      <c r="T213" s="288"/>
    </row>
    <row r="214" spans="1:20" ht="12.75" hidden="1">
      <c r="A214" s="288"/>
      <c r="B214" s="288"/>
      <c r="C214" s="288"/>
      <c r="D214" s="307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  <c r="O214" s="288"/>
      <c r="P214" s="288"/>
      <c r="Q214" s="288"/>
      <c r="R214" s="288"/>
      <c r="S214" s="288"/>
      <c r="T214" s="288"/>
    </row>
    <row r="215" spans="1:20" ht="12.75" hidden="1">
      <c r="A215" s="288"/>
      <c r="B215" s="288"/>
      <c r="C215" s="288"/>
      <c r="D215" s="307"/>
      <c r="E215" s="288"/>
      <c r="F215" s="288"/>
      <c r="G215" s="288"/>
      <c r="H215" s="288"/>
      <c r="I215" s="288"/>
      <c r="J215" s="288"/>
      <c r="K215" s="288"/>
      <c r="L215" s="288"/>
      <c r="M215" s="288"/>
      <c r="N215" s="288"/>
      <c r="O215" s="288"/>
      <c r="P215" s="288"/>
      <c r="Q215" s="288"/>
      <c r="R215" s="288"/>
      <c r="S215" s="288"/>
      <c r="T215" s="288"/>
    </row>
    <row r="216" spans="1:20" ht="12.75" hidden="1">
      <c r="A216" s="288"/>
      <c r="B216" s="288"/>
      <c r="C216" s="288"/>
      <c r="D216" s="307"/>
      <c r="E216" s="288"/>
      <c r="F216" s="288"/>
      <c r="G216" s="288"/>
      <c r="H216" s="288"/>
      <c r="I216" s="288"/>
      <c r="J216" s="288"/>
      <c r="K216" s="288"/>
      <c r="L216" s="288"/>
      <c r="M216" s="288"/>
      <c r="N216" s="288"/>
      <c r="O216" s="288"/>
      <c r="P216" s="288"/>
      <c r="Q216" s="288"/>
      <c r="R216" s="288"/>
      <c r="S216" s="288"/>
      <c r="T216" s="288"/>
    </row>
    <row r="217" spans="1:20" ht="12.75" hidden="1">
      <c r="A217" s="288"/>
      <c r="B217" s="288"/>
      <c r="C217" s="288"/>
      <c r="D217" s="307"/>
      <c r="E217" s="288"/>
      <c r="F217" s="288"/>
      <c r="G217" s="288"/>
      <c r="H217" s="288"/>
      <c r="I217" s="288"/>
      <c r="J217" s="288"/>
      <c r="K217" s="288"/>
      <c r="L217" s="288"/>
      <c r="M217" s="288"/>
      <c r="N217" s="288"/>
      <c r="O217" s="288"/>
      <c r="P217" s="288"/>
      <c r="Q217" s="288"/>
      <c r="R217" s="288"/>
      <c r="S217" s="288"/>
      <c r="T217" s="288"/>
    </row>
    <row r="218" spans="1:20" ht="12.75" hidden="1">
      <c r="A218" s="288"/>
      <c r="B218" s="288"/>
      <c r="C218" s="288"/>
      <c r="D218" s="307"/>
      <c r="E218" s="288"/>
      <c r="F218" s="288"/>
      <c r="G218" s="288"/>
      <c r="H218" s="288"/>
      <c r="I218" s="288"/>
      <c r="J218" s="288"/>
      <c r="K218" s="288"/>
      <c r="L218" s="288"/>
      <c r="M218" s="288"/>
      <c r="N218" s="288"/>
      <c r="O218" s="288"/>
      <c r="P218" s="288"/>
      <c r="Q218" s="288"/>
      <c r="R218" s="288"/>
      <c r="S218" s="288"/>
      <c r="T218" s="288"/>
    </row>
    <row r="219" spans="1:20" ht="12.75" hidden="1">
      <c r="A219" s="288"/>
      <c r="B219" s="288"/>
      <c r="C219" s="288"/>
      <c r="D219" s="307"/>
      <c r="E219" s="288"/>
      <c r="F219" s="288"/>
      <c r="G219" s="288"/>
      <c r="H219" s="288"/>
      <c r="I219" s="288"/>
      <c r="J219" s="288"/>
      <c r="K219" s="288"/>
      <c r="L219" s="288"/>
      <c r="M219" s="288"/>
      <c r="N219" s="288"/>
      <c r="O219" s="288"/>
      <c r="P219" s="288"/>
      <c r="Q219" s="288"/>
      <c r="R219" s="288"/>
      <c r="S219" s="288"/>
      <c r="T219" s="288"/>
    </row>
    <row r="220" spans="1:20" ht="12.75" hidden="1">
      <c r="A220" s="288"/>
      <c r="B220" s="288"/>
      <c r="C220" s="288"/>
      <c r="D220" s="307"/>
      <c r="E220" s="288"/>
      <c r="F220" s="288"/>
      <c r="G220" s="288"/>
      <c r="H220" s="288"/>
      <c r="I220" s="288"/>
      <c r="J220" s="288"/>
      <c r="K220" s="288"/>
      <c r="L220" s="288"/>
      <c r="M220" s="288"/>
      <c r="N220" s="288"/>
      <c r="O220" s="288"/>
      <c r="P220" s="288"/>
      <c r="Q220" s="288"/>
      <c r="R220" s="288"/>
      <c r="S220" s="288"/>
      <c r="T220" s="288"/>
    </row>
    <row r="221" spans="1:20" ht="12.75" hidden="1">
      <c r="A221" s="288"/>
      <c r="B221" s="288"/>
      <c r="C221" s="288"/>
      <c r="D221" s="307"/>
      <c r="E221" s="288"/>
      <c r="F221" s="288"/>
      <c r="G221" s="288"/>
      <c r="H221" s="288"/>
      <c r="I221" s="288"/>
      <c r="J221" s="288"/>
      <c r="K221" s="288"/>
      <c r="L221" s="288"/>
      <c r="M221" s="288"/>
      <c r="N221" s="288"/>
      <c r="O221" s="288"/>
      <c r="P221" s="288"/>
      <c r="Q221" s="288"/>
      <c r="R221" s="288"/>
      <c r="S221" s="288"/>
      <c r="T221" s="288"/>
    </row>
    <row r="222" spans="1:20" ht="12.75" hidden="1">
      <c r="A222" s="288"/>
      <c r="B222" s="288"/>
      <c r="C222" s="288"/>
      <c r="D222" s="307"/>
      <c r="E222" s="288"/>
      <c r="F222" s="288"/>
      <c r="G222" s="288"/>
      <c r="H222" s="288"/>
      <c r="I222" s="288"/>
      <c r="J222" s="288"/>
      <c r="K222" s="288"/>
      <c r="L222" s="288"/>
      <c r="M222" s="288"/>
      <c r="N222" s="288"/>
      <c r="O222" s="288"/>
      <c r="P222" s="288"/>
      <c r="Q222" s="288"/>
      <c r="R222" s="288"/>
      <c r="S222" s="288"/>
      <c r="T222" s="288"/>
    </row>
    <row r="223" spans="1:20" ht="12.75" hidden="1">
      <c r="A223" s="288"/>
      <c r="B223" s="288"/>
      <c r="C223" s="288"/>
      <c r="D223" s="307"/>
      <c r="E223" s="288"/>
      <c r="F223" s="288"/>
      <c r="G223" s="288"/>
      <c r="H223" s="288"/>
      <c r="I223" s="288"/>
      <c r="J223" s="288"/>
      <c r="K223" s="288"/>
      <c r="L223" s="288"/>
      <c r="M223" s="288"/>
      <c r="N223" s="288"/>
      <c r="O223" s="288"/>
      <c r="P223" s="288"/>
      <c r="Q223" s="288"/>
      <c r="R223" s="288"/>
      <c r="S223" s="288"/>
      <c r="T223" s="288"/>
    </row>
    <row r="224" spans="2:20" ht="12.75" hidden="1">
      <c r="B224" s="288"/>
      <c r="C224" s="288"/>
      <c r="D224" s="307"/>
      <c r="E224" s="288"/>
      <c r="F224" s="288"/>
      <c r="G224" s="288"/>
      <c r="H224" s="288"/>
      <c r="I224" s="288"/>
      <c r="J224" s="288"/>
      <c r="K224" s="288"/>
      <c r="L224" s="288"/>
      <c r="M224" s="288"/>
      <c r="N224" s="288"/>
      <c r="O224" s="288"/>
      <c r="P224" s="288"/>
      <c r="Q224" s="288"/>
      <c r="R224" s="288"/>
      <c r="S224" s="288"/>
      <c r="T224" s="288"/>
    </row>
    <row r="225" spans="2:20" ht="12.75" hidden="1">
      <c r="B225" s="288"/>
      <c r="C225" s="288"/>
      <c r="D225" s="307"/>
      <c r="E225" s="288"/>
      <c r="F225" s="288"/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</row>
    <row r="226" spans="2:5" ht="12.75" hidden="1">
      <c r="B226" s="288"/>
      <c r="C226" s="288"/>
      <c r="D226" s="307"/>
      <c r="E226" s="288"/>
    </row>
    <row r="227" spans="2:5" ht="12.75" hidden="1">
      <c r="B227" s="288"/>
      <c r="C227" s="288"/>
      <c r="D227" s="307"/>
      <c r="E227" s="288"/>
    </row>
    <row r="228" spans="2:5" ht="12.75" hidden="1">
      <c r="B228" s="288"/>
      <c r="C228" s="288"/>
      <c r="D228" s="307"/>
      <c r="E228" s="288"/>
    </row>
    <row r="229" spans="2:5" ht="12.75" hidden="1">
      <c r="B229" s="288"/>
      <c r="C229" s="288"/>
      <c r="D229" s="307"/>
      <c r="E229" s="288"/>
    </row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</sheetData>
  <sheetProtection password="CE9E" sheet="1" objects="1" scenarios="1" selectLockedCells="1" selectUnlockedCells="1"/>
  <mergeCells count="6">
    <mergeCell ref="E21:F21"/>
    <mergeCell ref="E22:F22"/>
    <mergeCell ref="B6:E6"/>
    <mergeCell ref="B1:E1"/>
    <mergeCell ref="E19:F19"/>
    <mergeCell ref="E20:F20"/>
  </mergeCells>
  <printOptions/>
  <pageMargins left="0.75" right="0.75" top="1" bottom="1" header="0.5" footer="0.5"/>
  <pageSetup fitToHeight="0" fitToWidth="1" horizontalDpi="600" verticalDpi="600" orientation="landscape" paperSize="9" scale="8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12"/>
  <sheetViews>
    <sheetView zoomScalePageLayoutView="0" workbookViewId="0" topLeftCell="A61">
      <selection activeCell="A180" sqref="A180:IV212"/>
    </sheetView>
  </sheetViews>
  <sheetFormatPr defaultColWidth="9.140625" defaultRowHeight="12.75"/>
  <cols>
    <col min="1" max="1" width="3.7109375" style="156" customWidth="1"/>
    <col min="2" max="2" width="13.28125" style="158" customWidth="1"/>
    <col min="3" max="3" width="31.140625" style="156" customWidth="1"/>
    <col min="4" max="4" width="20.421875" style="157" customWidth="1"/>
    <col min="5" max="5" width="9.140625" style="157" customWidth="1"/>
    <col min="6" max="6" width="9.140625" style="156" customWidth="1"/>
    <col min="7" max="7" width="32.00390625" style="156" customWidth="1"/>
    <col min="8" max="8" width="20.8515625" style="156" customWidth="1"/>
    <col min="9" max="9" width="24.7109375" style="156" customWidth="1"/>
    <col min="10" max="10" width="14.421875" style="156" customWidth="1"/>
    <col min="11" max="11" width="16.57421875" style="156" customWidth="1"/>
    <col min="12" max="12" width="13.7109375" style="156" customWidth="1"/>
    <col min="13" max="13" width="16.8515625" style="319" customWidth="1"/>
    <col min="14" max="16384" width="9.140625" style="156" customWidth="1"/>
  </cols>
  <sheetData>
    <row r="1" spans="1:21" ht="16.5" customHeight="1">
      <c r="A1" s="319"/>
      <c r="B1" s="320"/>
      <c r="C1" s="319"/>
      <c r="D1" s="321"/>
      <c r="E1" s="321"/>
      <c r="F1" s="319"/>
      <c r="G1" s="319"/>
      <c r="H1" s="319"/>
      <c r="I1" s="319"/>
      <c r="J1" s="319"/>
      <c r="K1" s="319"/>
      <c r="L1" s="319"/>
      <c r="N1" s="319"/>
      <c r="O1" s="319"/>
      <c r="P1" s="319"/>
      <c r="Q1" s="319"/>
      <c r="R1" s="319"/>
      <c r="S1" s="319"/>
      <c r="T1" s="319"/>
      <c r="U1" s="319"/>
    </row>
    <row r="2" spans="1:21" ht="30" customHeight="1">
      <c r="A2" s="319"/>
      <c r="B2" s="448" t="s">
        <v>452</v>
      </c>
      <c r="C2" s="448"/>
      <c r="D2" s="206" t="s">
        <v>453</v>
      </c>
      <c r="E2" s="212" t="s">
        <v>454</v>
      </c>
      <c r="F2" s="319"/>
      <c r="G2" s="319"/>
      <c r="H2" s="319"/>
      <c r="I2" s="319"/>
      <c r="J2" s="319"/>
      <c r="K2" s="319"/>
      <c r="L2" s="319"/>
      <c r="N2" s="319"/>
      <c r="O2" s="319"/>
      <c r="P2" s="319"/>
      <c r="Q2" s="319"/>
      <c r="R2" s="319"/>
      <c r="S2" s="319"/>
      <c r="T2" s="319"/>
      <c r="U2" s="319"/>
    </row>
    <row r="3" spans="1:21" ht="16.5" customHeight="1">
      <c r="A3" s="319"/>
      <c r="B3" s="455" t="s">
        <v>455</v>
      </c>
      <c r="C3" s="196" t="s">
        <v>456</v>
      </c>
      <c r="D3" s="197" t="s">
        <v>116</v>
      </c>
      <c r="E3" s="193">
        <f>SUM('(1) Energy &amp; Utilities'!C12)</f>
        <v>0</v>
      </c>
      <c r="F3" s="319"/>
      <c r="G3" s="319"/>
      <c r="H3" s="319"/>
      <c r="I3" s="319"/>
      <c r="J3" s="319"/>
      <c r="K3" s="319"/>
      <c r="L3" s="319"/>
      <c r="N3" s="319"/>
      <c r="O3" s="319"/>
      <c r="P3" s="319"/>
      <c r="Q3" s="319"/>
      <c r="R3" s="319"/>
      <c r="S3" s="319"/>
      <c r="T3" s="319"/>
      <c r="U3" s="319"/>
    </row>
    <row r="4" spans="1:21" ht="16.5" customHeight="1">
      <c r="A4" s="319"/>
      <c r="B4" s="459"/>
      <c r="C4" s="198" t="s">
        <v>457</v>
      </c>
      <c r="D4" s="199" t="s">
        <v>116</v>
      </c>
      <c r="E4" s="193">
        <f>SUM('(1) Energy &amp; Utilities'!C13)</f>
        <v>0</v>
      </c>
      <c r="F4" s="319"/>
      <c r="G4" s="319"/>
      <c r="H4" s="319"/>
      <c r="I4" s="319"/>
      <c r="J4" s="319"/>
      <c r="K4" s="319"/>
      <c r="L4" s="319"/>
      <c r="N4" s="319"/>
      <c r="O4" s="319"/>
      <c r="P4" s="319"/>
      <c r="Q4" s="319"/>
      <c r="R4" s="319"/>
      <c r="S4" s="319"/>
      <c r="T4" s="319"/>
      <c r="U4" s="319"/>
    </row>
    <row r="5" spans="1:21" ht="16.5" customHeight="1">
      <c r="A5" s="319"/>
      <c r="B5" s="459"/>
      <c r="C5" s="198" t="s">
        <v>458</v>
      </c>
      <c r="D5" s="199" t="s">
        <v>399</v>
      </c>
      <c r="E5" s="193">
        <f>SUM('(1) Energy &amp; Utilities'!C14)</f>
        <v>0</v>
      </c>
      <c r="F5" s="319"/>
      <c r="G5" s="319"/>
      <c r="H5" s="319"/>
      <c r="I5" s="319"/>
      <c r="J5" s="319"/>
      <c r="K5" s="319"/>
      <c r="L5" s="319"/>
      <c r="N5" s="319"/>
      <c r="O5" s="319"/>
      <c r="P5" s="319"/>
      <c r="Q5" s="319"/>
      <c r="R5" s="319"/>
      <c r="S5" s="319"/>
      <c r="T5" s="319"/>
      <c r="U5" s="319"/>
    </row>
    <row r="6" spans="1:21" ht="16.5" customHeight="1">
      <c r="A6" s="319"/>
      <c r="B6" s="461" t="s">
        <v>438</v>
      </c>
      <c r="C6" s="200" t="s">
        <v>115</v>
      </c>
      <c r="D6" s="199" t="s">
        <v>116</v>
      </c>
      <c r="E6" s="193">
        <f>SUM('(1) Energy &amp; Utilities'!D26)</f>
        <v>0</v>
      </c>
      <c r="F6" s="319"/>
      <c r="G6" s="319"/>
      <c r="H6" s="319"/>
      <c r="I6" s="319"/>
      <c r="J6" s="319"/>
      <c r="K6" s="319"/>
      <c r="L6" s="319"/>
      <c r="N6" s="319"/>
      <c r="O6" s="319"/>
      <c r="P6" s="319"/>
      <c r="Q6" s="319"/>
      <c r="R6" s="319"/>
      <c r="S6" s="319"/>
      <c r="T6" s="319"/>
      <c r="U6" s="319"/>
    </row>
    <row r="7" spans="1:21" ht="16.5" customHeight="1">
      <c r="A7" s="319"/>
      <c r="B7" s="461"/>
      <c r="C7" s="200" t="s">
        <v>459</v>
      </c>
      <c r="D7" s="199" t="s">
        <v>116</v>
      </c>
      <c r="E7" s="193">
        <f>SUM('(1) Energy &amp; Utilities'!D27)</f>
        <v>0</v>
      </c>
      <c r="F7" s="319"/>
      <c r="G7" s="319"/>
      <c r="H7" s="319"/>
      <c r="I7" s="319"/>
      <c r="J7" s="319"/>
      <c r="K7" s="319"/>
      <c r="L7" s="319"/>
      <c r="N7" s="319"/>
      <c r="O7" s="319"/>
      <c r="P7" s="319"/>
      <c r="Q7" s="319"/>
      <c r="R7" s="319"/>
      <c r="S7" s="319"/>
      <c r="T7" s="319"/>
      <c r="U7" s="319"/>
    </row>
    <row r="8" spans="1:21" ht="16.5" customHeight="1">
      <c r="A8" s="319"/>
      <c r="B8" s="461"/>
      <c r="C8" s="200" t="s">
        <v>118</v>
      </c>
      <c r="D8" s="199" t="s">
        <v>122</v>
      </c>
      <c r="E8" s="193">
        <f>SUM('(1) Energy &amp; Utilities'!D28)</f>
        <v>0</v>
      </c>
      <c r="F8" s="319"/>
      <c r="G8" s="319"/>
      <c r="H8" s="319"/>
      <c r="I8" s="319"/>
      <c r="J8" s="319"/>
      <c r="K8" s="319"/>
      <c r="L8" s="319"/>
      <c r="N8" s="319"/>
      <c r="O8" s="319"/>
      <c r="P8" s="319"/>
      <c r="Q8" s="319"/>
      <c r="R8" s="319"/>
      <c r="S8" s="319"/>
      <c r="T8" s="319"/>
      <c r="U8" s="319"/>
    </row>
    <row r="9" spans="1:21" ht="16.5" customHeight="1">
      <c r="A9" s="319"/>
      <c r="B9" s="461"/>
      <c r="C9" s="200" t="s">
        <v>196</v>
      </c>
      <c r="D9" s="199" t="s">
        <v>122</v>
      </c>
      <c r="E9" s="193">
        <f>SUM('(1) Energy &amp; Utilities'!D29)</f>
        <v>0</v>
      </c>
      <c r="F9" s="319"/>
      <c r="G9" s="319"/>
      <c r="H9" s="319"/>
      <c r="I9" s="319"/>
      <c r="J9" s="319"/>
      <c r="K9" s="319"/>
      <c r="L9" s="319"/>
      <c r="N9" s="319"/>
      <c r="O9" s="319"/>
      <c r="P9" s="319"/>
      <c r="Q9" s="319"/>
      <c r="R9" s="319"/>
      <c r="S9" s="319"/>
      <c r="T9" s="319"/>
      <c r="U9" s="319"/>
    </row>
    <row r="10" spans="1:21" ht="16.5" customHeight="1">
      <c r="A10" s="319"/>
      <c r="B10" s="461"/>
      <c r="C10" s="200" t="s">
        <v>197</v>
      </c>
      <c r="D10" s="199" t="s">
        <v>122</v>
      </c>
      <c r="E10" s="193">
        <f>SUM('(1) Energy &amp; Utilities'!D30)</f>
        <v>0</v>
      </c>
      <c r="F10" s="319"/>
      <c r="G10" s="319"/>
      <c r="H10" s="319"/>
      <c r="I10" s="319"/>
      <c r="J10" s="319"/>
      <c r="K10" s="319"/>
      <c r="L10" s="319"/>
      <c r="N10" s="319"/>
      <c r="O10" s="319"/>
      <c r="P10" s="319"/>
      <c r="Q10" s="319"/>
      <c r="R10" s="319"/>
      <c r="S10" s="319"/>
      <c r="T10" s="319"/>
      <c r="U10" s="319"/>
    </row>
    <row r="11" spans="1:21" ht="16.5" customHeight="1">
      <c r="A11" s="319"/>
      <c r="B11" s="461"/>
      <c r="C11" s="200" t="s">
        <v>121</v>
      </c>
      <c r="D11" s="199" t="s">
        <v>122</v>
      </c>
      <c r="E11" s="193">
        <f>SUM('(1) Energy &amp; Utilities'!D31)</f>
        <v>0</v>
      </c>
      <c r="F11" s="319"/>
      <c r="G11" s="319"/>
      <c r="H11" s="319"/>
      <c r="I11" s="319"/>
      <c r="J11" s="319"/>
      <c r="K11" s="319"/>
      <c r="L11" s="319"/>
      <c r="N11" s="319"/>
      <c r="O11" s="319"/>
      <c r="P11" s="319"/>
      <c r="Q11" s="319"/>
      <c r="R11" s="319"/>
      <c r="S11" s="319"/>
      <c r="T11" s="319"/>
      <c r="U11" s="319"/>
    </row>
    <row r="12" spans="1:21" ht="16.5" customHeight="1">
      <c r="A12" s="319"/>
      <c r="B12" s="461"/>
      <c r="C12" s="200" t="s">
        <v>460</v>
      </c>
      <c r="D12" s="199" t="s">
        <v>116</v>
      </c>
      <c r="E12" s="193">
        <f>SUM('(1) Energy &amp; Utilities'!D32)</f>
        <v>0</v>
      </c>
      <c r="F12" s="319"/>
      <c r="G12" s="319"/>
      <c r="H12" s="319"/>
      <c r="I12" s="319"/>
      <c r="J12" s="319"/>
      <c r="K12" s="319"/>
      <c r="L12" s="319"/>
      <c r="N12" s="319"/>
      <c r="O12" s="319"/>
      <c r="P12" s="319"/>
      <c r="Q12" s="319"/>
      <c r="R12" s="319"/>
      <c r="S12" s="319"/>
      <c r="T12" s="319"/>
      <c r="U12" s="319"/>
    </row>
    <row r="13" spans="1:21" ht="16.5" customHeight="1">
      <c r="A13" s="319"/>
      <c r="B13" s="461"/>
      <c r="C13" s="201" t="s">
        <v>326</v>
      </c>
      <c r="D13" s="199" t="s">
        <v>122</v>
      </c>
      <c r="E13" s="193">
        <f>SUM('(1) Energy &amp; Utilities'!D33)</f>
        <v>0</v>
      </c>
      <c r="F13" s="319"/>
      <c r="G13" s="319"/>
      <c r="H13" s="319"/>
      <c r="I13" s="319"/>
      <c r="J13" s="319"/>
      <c r="K13" s="319"/>
      <c r="L13" s="319"/>
      <c r="N13" s="319"/>
      <c r="O13" s="319"/>
      <c r="P13" s="319"/>
      <c r="Q13" s="319"/>
      <c r="R13" s="319"/>
      <c r="S13" s="319"/>
      <c r="T13" s="319"/>
      <c r="U13" s="319"/>
    </row>
    <row r="14" spans="1:21" ht="16.5" customHeight="1">
      <c r="A14" s="319"/>
      <c r="B14" s="461"/>
      <c r="C14" s="201" t="s">
        <v>136</v>
      </c>
      <c r="D14" s="202" t="s">
        <v>399</v>
      </c>
      <c r="E14" s="193">
        <f>SUM('(1) Energy &amp; Utilities'!D34)</f>
        <v>0</v>
      </c>
      <c r="F14" s="319"/>
      <c r="G14" s="319"/>
      <c r="H14" s="319"/>
      <c r="I14" s="319"/>
      <c r="J14" s="319"/>
      <c r="K14" s="319"/>
      <c r="L14" s="319"/>
      <c r="N14" s="319"/>
      <c r="O14" s="319"/>
      <c r="P14" s="319"/>
      <c r="Q14" s="319"/>
      <c r="R14" s="319"/>
      <c r="S14" s="319"/>
      <c r="T14" s="319"/>
      <c r="U14" s="319"/>
    </row>
    <row r="15" spans="1:21" ht="16.5" customHeight="1">
      <c r="A15" s="319"/>
      <c r="B15" s="343" t="s">
        <v>439</v>
      </c>
      <c r="C15" s="205" t="s">
        <v>196</v>
      </c>
      <c r="D15" s="88" t="s">
        <v>122</v>
      </c>
      <c r="E15" s="203">
        <f>SUM('(1) Energy &amp; Utilities'!E49)</f>
        <v>0</v>
      </c>
      <c r="F15" s="319"/>
      <c r="G15" s="319"/>
      <c r="H15" s="319"/>
      <c r="I15" s="319"/>
      <c r="J15" s="319"/>
      <c r="K15" s="319"/>
      <c r="L15" s="319"/>
      <c r="N15" s="319"/>
      <c r="O15" s="319"/>
      <c r="P15" s="319"/>
      <c r="Q15" s="319"/>
      <c r="R15" s="319"/>
      <c r="S15" s="319"/>
      <c r="T15" s="319"/>
      <c r="U15" s="319"/>
    </row>
    <row r="16" spans="1:21" ht="16.5" customHeight="1">
      <c r="A16" s="319"/>
      <c r="B16" s="343"/>
      <c r="C16" s="205" t="s">
        <v>197</v>
      </c>
      <c r="D16" s="88" t="s">
        <v>122</v>
      </c>
      <c r="E16" s="203">
        <f>SUM('(1) Energy &amp; Utilities'!E50)</f>
        <v>0</v>
      </c>
      <c r="F16" s="319"/>
      <c r="G16" s="319"/>
      <c r="H16" s="319"/>
      <c r="I16" s="319"/>
      <c r="J16" s="319"/>
      <c r="K16" s="319"/>
      <c r="L16" s="319"/>
      <c r="N16" s="319"/>
      <c r="O16" s="319"/>
      <c r="P16" s="319"/>
      <c r="Q16" s="319"/>
      <c r="R16" s="319"/>
      <c r="S16" s="319"/>
      <c r="T16" s="319"/>
      <c r="U16" s="319"/>
    </row>
    <row r="17" spans="1:21" ht="16.5" customHeight="1">
      <c r="A17" s="319"/>
      <c r="B17" s="343"/>
      <c r="C17" s="205" t="s">
        <v>121</v>
      </c>
      <c r="D17" s="88" t="s">
        <v>122</v>
      </c>
      <c r="E17" s="203">
        <f>SUM('(1) Energy &amp; Utilities'!E51)</f>
        <v>0</v>
      </c>
      <c r="F17" s="319"/>
      <c r="G17" s="319"/>
      <c r="H17" s="319"/>
      <c r="I17" s="319"/>
      <c r="J17" s="319"/>
      <c r="K17" s="319"/>
      <c r="L17" s="319"/>
      <c r="N17" s="319"/>
      <c r="O17" s="319"/>
      <c r="P17" s="319"/>
      <c r="Q17" s="319"/>
      <c r="R17" s="319"/>
      <c r="S17" s="319"/>
      <c r="T17" s="319"/>
      <c r="U17" s="319"/>
    </row>
    <row r="18" spans="1:21" ht="16.5" customHeight="1">
      <c r="A18" s="319"/>
      <c r="B18" s="343"/>
      <c r="C18" s="205" t="s">
        <v>420</v>
      </c>
      <c r="D18" s="88" t="s">
        <v>116</v>
      </c>
      <c r="E18" s="203">
        <f>SUM('(1) Energy &amp; Utilities'!E52)</f>
        <v>0</v>
      </c>
      <c r="F18" s="319"/>
      <c r="G18" s="319"/>
      <c r="H18" s="319"/>
      <c r="I18" s="319"/>
      <c r="J18" s="319"/>
      <c r="K18" s="319"/>
      <c r="L18" s="319"/>
      <c r="N18" s="319"/>
      <c r="O18" s="319"/>
      <c r="P18" s="319"/>
      <c r="Q18" s="319"/>
      <c r="R18" s="319"/>
      <c r="S18" s="319"/>
      <c r="T18" s="319"/>
      <c r="U18" s="319"/>
    </row>
    <row r="19" spans="1:21" ht="16.5" customHeight="1">
      <c r="A19" s="319"/>
      <c r="B19" s="343"/>
      <c r="C19" s="201" t="s">
        <v>461</v>
      </c>
      <c r="D19" s="220" t="s">
        <v>463</v>
      </c>
      <c r="E19" s="203">
        <f>SUM('(1) Energy &amp; Utilities'!E57)</f>
        <v>0</v>
      </c>
      <c r="F19" s="319"/>
      <c r="G19" s="319"/>
      <c r="H19" s="319"/>
      <c r="I19" s="319"/>
      <c r="J19" s="319"/>
      <c r="K19" s="319"/>
      <c r="L19" s="319"/>
      <c r="N19" s="319"/>
      <c r="O19" s="319"/>
      <c r="P19" s="319"/>
      <c r="Q19" s="319"/>
      <c r="R19" s="319"/>
      <c r="S19" s="319"/>
      <c r="T19" s="319"/>
      <c r="U19" s="319"/>
    </row>
    <row r="20" spans="1:21" ht="16.5" customHeight="1">
      <c r="A20" s="319"/>
      <c r="B20" s="343"/>
      <c r="C20" s="201" t="s">
        <v>218</v>
      </c>
      <c r="D20" s="220" t="s">
        <v>463</v>
      </c>
      <c r="E20" s="203">
        <f>SUM('(1) Energy &amp; Utilities'!E58)</f>
        <v>0</v>
      </c>
      <c r="F20" s="319"/>
      <c r="G20" s="319"/>
      <c r="H20" s="319"/>
      <c r="I20" s="319"/>
      <c r="J20" s="319"/>
      <c r="K20" s="319"/>
      <c r="L20" s="319"/>
      <c r="N20" s="319"/>
      <c r="O20" s="319"/>
      <c r="P20" s="319"/>
      <c r="Q20" s="319"/>
      <c r="R20" s="319"/>
      <c r="S20" s="319"/>
      <c r="T20" s="319"/>
      <c r="U20" s="319"/>
    </row>
    <row r="21" spans="1:21" ht="16.5" customHeight="1">
      <c r="A21" s="319"/>
      <c r="B21" s="343"/>
      <c r="C21" s="201" t="s">
        <v>217</v>
      </c>
      <c r="D21" s="220" t="s">
        <v>463</v>
      </c>
      <c r="E21" s="203">
        <f>SUM('(1) Energy &amp; Utilities'!E59)</f>
        <v>0</v>
      </c>
      <c r="F21" s="319"/>
      <c r="G21" s="319"/>
      <c r="H21" s="319"/>
      <c r="I21" s="319"/>
      <c r="J21" s="319"/>
      <c r="K21" s="319"/>
      <c r="L21" s="319"/>
      <c r="N21" s="319"/>
      <c r="O21" s="319"/>
      <c r="P21" s="319"/>
      <c r="Q21" s="319"/>
      <c r="R21" s="319"/>
      <c r="S21" s="319"/>
      <c r="T21" s="319"/>
      <c r="U21" s="319"/>
    </row>
    <row r="22" spans="1:21" ht="16.5" customHeight="1">
      <c r="A22" s="319"/>
      <c r="B22" s="343"/>
      <c r="C22" s="201" t="s">
        <v>462</v>
      </c>
      <c r="D22" s="220" t="s">
        <v>463</v>
      </c>
      <c r="E22" s="203">
        <f>SUM('(1) Energy &amp; Utilities'!E60)</f>
        <v>0</v>
      </c>
      <c r="F22" s="319"/>
      <c r="G22" s="319"/>
      <c r="H22" s="319"/>
      <c r="I22" s="319"/>
      <c r="J22" s="319"/>
      <c r="K22" s="319"/>
      <c r="L22" s="319"/>
      <c r="N22" s="319"/>
      <c r="O22" s="319"/>
      <c r="P22" s="319"/>
      <c r="Q22" s="319"/>
      <c r="R22" s="319"/>
      <c r="S22" s="319"/>
      <c r="T22" s="319"/>
      <c r="U22" s="319"/>
    </row>
    <row r="23" spans="1:21" ht="25.5" customHeight="1">
      <c r="A23" s="319"/>
      <c r="B23" s="465" t="s">
        <v>464</v>
      </c>
      <c r="C23" s="466"/>
      <c r="D23" s="207" t="s">
        <v>465</v>
      </c>
      <c r="E23" s="212" t="s">
        <v>454</v>
      </c>
      <c r="F23" s="319"/>
      <c r="G23" s="212" t="s">
        <v>165</v>
      </c>
      <c r="H23" s="207" t="s">
        <v>466</v>
      </c>
      <c r="I23" s="207" t="s">
        <v>467</v>
      </c>
      <c r="J23" s="207" t="s">
        <v>468</v>
      </c>
      <c r="K23" s="207" t="s">
        <v>469</v>
      </c>
      <c r="L23" s="207" t="s">
        <v>470</v>
      </c>
      <c r="N23" s="319"/>
      <c r="O23" s="319"/>
      <c r="P23" s="319"/>
      <c r="Q23" s="319"/>
      <c r="R23" s="319"/>
      <c r="S23" s="319"/>
      <c r="T23" s="319"/>
      <c r="U23" s="319"/>
    </row>
    <row r="24" spans="1:21" ht="16.5" customHeight="1">
      <c r="A24" s="319"/>
      <c r="B24" s="458" t="s">
        <v>189</v>
      </c>
      <c r="C24" s="229" t="s">
        <v>248</v>
      </c>
      <c r="D24" s="221" t="s">
        <v>168</v>
      </c>
      <c r="E24" s="203">
        <f>SUM('(2) Materials'!G17)</f>
        <v>0</v>
      </c>
      <c r="F24" s="319"/>
      <c r="G24" s="222">
        <f>SUM(E24)</f>
        <v>0</v>
      </c>
      <c r="H24" s="222">
        <f>SUM('(2) Materials'!H17)</f>
        <v>0</v>
      </c>
      <c r="I24" s="222">
        <f>SUM('(2) Materials'!I17)</f>
        <v>0</v>
      </c>
      <c r="J24" s="222">
        <f>SUM('(2) Materials'!J17)</f>
        <v>0</v>
      </c>
      <c r="K24" s="222">
        <f>SUM('(2) Materials'!K17)</f>
        <v>0</v>
      </c>
      <c r="L24" s="222">
        <f>SUM(G24*K24)</f>
        <v>0</v>
      </c>
      <c r="N24" s="319"/>
      <c r="O24" s="319"/>
      <c r="P24" s="319"/>
      <c r="Q24" s="319"/>
      <c r="R24" s="319"/>
      <c r="S24" s="319"/>
      <c r="T24" s="319"/>
      <c r="U24" s="319"/>
    </row>
    <row r="25" spans="1:21" ht="16.5" customHeight="1">
      <c r="A25" s="319"/>
      <c r="B25" s="456"/>
      <c r="C25" s="230" t="s">
        <v>190</v>
      </c>
      <c r="D25" s="221" t="s">
        <v>168</v>
      </c>
      <c r="E25" s="203" t="e">
        <f>SUM('(2) Materials'!#REF!)</f>
        <v>#REF!</v>
      </c>
      <c r="F25" s="319"/>
      <c r="G25" s="222" t="e">
        <f>SUM(E25)</f>
        <v>#REF!</v>
      </c>
      <c r="H25" s="222" t="e">
        <f>SUM('(2) Materials'!#REF!)</f>
        <v>#REF!</v>
      </c>
      <c r="I25" s="222" t="e">
        <f>SUM('(2) Materials'!#REF!)</f>
        <v>#REF!</v>
      </c>
      <c r="J25" s="222" t="e">
        <f>SUM('(2) Materials'!#REF!)</f>
        <v>#REF!</v>
      </c>
      <c r="K25" s="222" t="e">
        <f>SUM('(2) Materials'!#REF!)</f>
        <v>#REF!</v>
      </c>
      <c r="L25" s="222" t="e">
        <f aca="true" t="shared" si="0" ref="L25:L37">SUM(G25*K25)</f>
        <v>#REF!</v>
      </c>
      <c r="N25" s="319"/>
      <c r="O25" s="319"/>
      <c r="P25" s="319"/>
      <c r="Q25" s="319"/>
      <c r="R25" s="319"/>
      <c r="S25" s="319"/>
      <c r="T25" s="319"/>
      <c r="U25" s="319"/>
    </row>
    <row r="26" spans="1:21" ht="16.5" customHeight="1">
      <c r="A26" s="319"/>
      <c r="B26" s="456"/>
      <c r="C26" s="230" t="s">
        <v>299</v>
      </c>
      <c r="D26" s="221" t="s">
        <v>168</v>
      </c>
      <c r="E26" s="203" t="e">
        <f>SUM('(2) Materials'!#REF!)</f>
        <v>#REF!</v>
      </c>
      <c r="F26" s="319"/>
      <c r="G26" s="222" t="e">
        <f>SUM(E26)</f>
        <v>#REF!</v>
      </c>
      <c r="H26" s="222" t="e">
        <f>SUM('(2) Materials'!#REF!)</f>
        <v>#REF!</v>
      </c>
      <c r="I26" s="222" t="e">
        <f>SUM('(2) Materials'!#REF!)</f>
        <v>#REF!</v>
      </c>
      <c r="J26" s="222" t="e">
        <f>SUM('(2) Materials'!#REF!)</f>
        <v>#REF!</v>
      </c>
      <c r="K26" s="222" t="e">
        <f>SUM('(2) Materials'!#REF!)</f>
        <v>#REF!</v>
      </c>
      <c r="L26" s="222" t="e">
        <f t="shared" si="0"/>
        <v>#REF!</v>
      </c>
      <c r="N26" s="319"/>
      <c r="O26" s="319"/>
      <c r="P26" s="319"/>
      <c r="Q26" s="319"/>
      <c r="R26" s="319"/>
      <c r="S26" s="319"/>
      <c r="T26" s="319"/>
      <c r="U26" s="319"/>
    </row>
    <row r="27" spans="1:21" ht="16.5" customHeight="1">
      <c r="A27" s="319"/>
      <c r="B27" s="456"/>
      <c r="C27" s="230" t="s">
        <v>191</v>
      </c>
      <c r="D27" s="221" t="s">
        <v>168</v>
      </c>
      <c r="E27" s="203" t="e">
        <f>SUM('(2) Materials'!#REF!)</f>
        <v>#REF!</v>
      </c>
      <c r="F27" s="319"/>
      <c r="G27" s="222" t="e">
        <f>SUM(E27)</f>
        <v>#REF!</v>
      </c>
      <c r="H27" s="222" t="e">
        <f>SUM('(2) Materials'!#REF!)</f>
        <v>#REF!</v>
      </c>
      <c r="I27" s="222" t="e">
        <f>SUM('(2) Materials'!#REF!)</f>
        <v>#REF!</v>
      </c>
      <c r="J27" s="222" t="e">
        <f>SUM('(2) Materials'!#REF!)</f>
        <v>#REF!</v>
      </c>
      <c r="K27" s="222" t="e">
        <f>SUM('(2) Materials'!#REF!)</f>
        <v>#REF!</v>
      </c>
      <c r="L27" s="222" t="e">
        <f t="shared" si="0"/>
        <v>#REF!</v>
      </c>
      <c r="N27" s="319"/>
      <c r="O27" s="319"/>
      <c r="P27" s="319"/>
      <c r="Q27" s="319"/>
      <c r="R27" s="319"/>
      <c r="S27" s="319"/>
      <c r="T27" s="319"/>
      <c r="U27" s="319"/>
    </row>
    <row r="28" spans="1:21" ht="16.5" customHeight="1">
      <c r="A28" s="319"/>
      <c r="B28" s="457"/>
      <c r="C28" s="200" t="s">
        <v>192</v>
      </c>
      <c r="D28" s="221" t="s">
        <v>168</v>
      </c>
      <c r="E28" s="203" t="e">
        <f>SUM('(2) Materials'!#REF!)</f>
        <v>#REF!</v>
      </c>
      <c r="F28" s="319"/>
      <c r="G28" s="222" t="e">
        <f>SUM(E28)</f>
        <v>#REF!</v>
      </c>
      <c r="H28" s="222" t="e">
        <f>SUM('(2) Materials'!#REF!)</f>
        <v>#REF!</v>
      </c>
      <c r="I28" s="222" t="e">
        <f>SUM('(2) Materials'!#REF!)</f>
        <v>#REF!</v>
      </c>
      <c r="J28" s="222" t="e">
        <f>SUM('(2) Materials'!#REF!)</f>
        <v>#REF!</v>
      </c>
      <c r="K28" s="222" t="e">
        <f>SUM('(2) Materials'!#REF!)</f>
        <v>#REF!</v>
      </c>
      <c r="L28" s="222" t="e">
        <f t="shared" si="0"/>
        <v>#REF!</v>
      </c>
      <c r="N28" s="319"/>
      <c r="O28" s="319"/>
      <c r="P28" s="319"/>
      <c r="Q28" s="319"/>
      <c r="R28" s="319"/>
      <c r="S28" s="319"/>
      <c r="T28" s="319"/>
      <c r="U28" s="319"/>
    </row>
    <row r="29" spans="1:21" ht="16.5" customHeight="1">
      <c r="A29" s="319"/>
      <c r="B29" s="343" t="s">
        <v>174</v>
      </c>
      <c r="C29" s="223" t="s">
        <v>175</v>
      </c>
      <c r="D29" s="214" t="s">
        <v>168</v>
      </c>
      <c r="E29" s="222">
        <f>SUM('(2) Materials'!G18)</f>
        <v>0</v>
      </c>
      <c r="F29" s="319"/>
      <c r="G29" s="222">
        <f>SUM('(2) Materials'!G18)</f>
        <v>0</v>
      </c>
      <c r="H29" s="222">
        <f>SUM('(2) Materials'!H18)</f>
        <v>0</v>
      </c>
      <c r="I29" s="222">
        <f>SUM('(2) Materials'!I18)</f>
        <v>0</v>
      </c>
      <c r="J29" s="222">
        <f>SUM('(2) Materials'!J18)</f>
        <v>0</v>
      </c>
      <c r="K29" s="222">
        <f>SUM('(2) Materials'!K18)</f>
        <v>0</v>
      </c>
      <c r="L29" s="222">
        <f t="shared" si="0"/>
        <v>0</v>
      </c>
      <c r="N29" s="319"/>
      <c r="O29" s="319"/>
      <c r="P29" s="319"/>
      <c r="Q29" s="319"/>
      <c r="R29" s="319"/>
      <c r="S29" s="319"/>
      <c r="T29" s="319"/>
      <c r="U29" s="319"/>
    </row>
    <row r="30" spans="1:21" ht="16.5" customHeight="1">
      <c r="A30" s="319"/>
      <c r="B30" s="343"/>
      <c r="C30" s="223" t="s">
        <v>213</v>
      </c>
      <c r="D30" s="214" t="s">
        <v>168</v>
      </c>
      <c r="E30" s="222" t="e">
        <f>SUM('(2) Materials'!#REF!)</f>
        <v>#REF!</v>
      </c>
      <c r="F30" s="319"/>
      <c r="G30" s="222" t="e">
        <f>SUM('(2) Materials'!#REF!)</f>
        <v>#REF!</v>
      </c>
      <c r="H30" s="222" t="e">
        <f>SUM('(2) Materials'!#REF!)</f>
        <v>#REF!</v>
      </c>
      <c r="I30" s="222" t="e">
        <f>SUM('(2) Materials'!#REF!)</f>
        <v>#REF!</v>
      </c>
      <c r="J30" s="222" t="e">
        <f>SUM('(2) Materials'!#REF!)</f>
        <v>#REF!</v>
      </c>
      <c r="K30" s="222" t="e">
        <f>SUM('(2) Materials'!#REF!)</f>
        <v>#REF!</v>
      </c>
      <c r="L30" s="222" t="e">
        <f t="shared" si="0"/>
        <v>#REF!</v>
      </c>
      <c r="N30" s="319"/>
      <c r="O30" s="319"/>
      <c r="P30" s="319"/>
      <c r="Q30" s="319"/>
      <c r="R30" s="319"/>
      <c r="S30" s="319"/>
      <c r="T30" s="319"/>
      <c r="U30" s="319"/>
    </row>
    <row r="31" spans="1:21" ht="16.5" customHeight="1">
      <c r="A31" s="319"/>
      <c r="B31" s="343"/>
      <c r="C31" s="201" t="s">
        <v>176</v>
      </c>
      <c r="D31" s="214" t="s">
        <v>168</v>
      </c>
      <c r="E31" s="222">
        <f>SUM('(2) Materials'!G19*(1-'(2) Materials'!F19))</f>
        <v>0</v>
      </c>
      <c r="F31" s="319"/>
      <c r="G31" s="222">
        <f>SUM('(2) Materials'!G19)</f>
        <v>0</v>
      </c>
      <c r="H31" s="222">
        <f>SUM('(2) Materials'!H19)</f>
        <v>0</v>
      </c>
      <c r="I31" s="222">
        <f>SUM('(2) Materials'!I19)</f>
        <v>0</v>
      </c>
      <c r="J31" s="222">
        <f>SUM('(2) Materials'!J19)</f>
        <v>0</v>
      </c>
      <c r="K31" s="222">
        <f>SUM('(2) Materials'!K19)</f>
        <v>0</v>
      </c>
      <c r="L31" s="222">
        <f t="shared" si="0"/>
        <v>0</v>
      </c>
      <c r="N31" s="319"/>
      <c r="O31" s="319"/>
      <c r="P31" s="319"/>
      <c r="Q31" s="319"/>
      <c r="R31" s="319"/>
      <c r="S31" s="319"/>
      <c r="T31" s="319"/>
      <c r="U31" s="319"/>
    </row>
    <row r="32" spans="1:21" ht="16.5" customHeight="1">
      <c r="A32" s="319"/>
      <c r="B32" s="343"/>
      <c r="C32" s="201" t="s">
        <v>471</v>
      </c>
      <c r="D32" s="214" t="s">
        <v>168</v>
      </c>
      <c r="E32" s="222">
        <f>SUM('(2) Materials'!G19*'(2) Materials'!F19)</f>
        <v>0</v>
      </c>
      <c r="F32" s="319"/>
      <c r="G32" s="222" t="s">
        <v>109</v>
      </c>
      <c r="H32" s="222" t="s">
        <v>109</v>
      </c>
      <c r="I32" s="222" t="s">
        <v>109</v>
      </c>
      <c r="J32" s="222" t="s">
        <v>109</v>
      </c>
      <c r="K32" s="222" t="s">
        <v>109</v>
      </c>
      <c r="L32" s="222" t="s">
        <v>109</v>
      </c>
      <c r="N32" s="319"/>
      <c r="O32" s="319"/>
      <c r="P32" s="319"/>
      <c r="Q32" s="319"/>
      <c r="R32" s="319"/>
      <c r="S32" s="319"/>
      <c r="T32" s="319"/>
      <c r="U32" s="319"/>
    </row>
    <row r="33" spans="1:21" ht="16.5" customHeight="1">
      <c r="A33" s="319"/>
      <c r="B33" s="343"/>
      <c r="C33" s="201" t="s">
        <v>182</v>
      </c>
      <c r="D33" s="214" t="s">
        <v>168</v>
      </c>
      <c r="E33" s="222">
        <f>SUM('(2) Materials'!G20*(1-'(2) Materials'!F20))</f>
        <v>0</v>
      </c>
      <c r="F33" s="319"/>
      <c r="G33" s="222">
        <f>SUM('(2) Materials'!G20)</f>
        <v>0</v>
      </c>
      <c r="H33" s="222">
        <f>SUM('(2) Materials'!H20)</f>
        <v>0</v>
      </c>
      <c r="I33" s="222">
        <f>SUM('(2) Materials'!I20)</f>
        <v>0</v>
      </c>
      <c r="J33" s="222">
        <f>SUM('(2) Materials'!J20)</f>
        <v>0</v>
      </c>
      <c r="K33" s="222">
        <f>SUM('(2) Materials'!K20)</f>
        <v>0</v>
      </c>
      <c r="L33" s="222">
        <f t="shared" si="0"/>
        <v>0</v>
      </c>
      <c r="N33" s="319"/>
      <c r="O33" s="319"/>
      <c r="P33" s="319"/>
      <c r="Q33" s="319"/>
      <c r="R33" s="319"/>
      <c r="S33" s="319"/>
      <c r="T33" s="319"/>
      <c r="U33" s="319"/>
    </row>
    <row r="34" spans="1:21" ht="16.5" customHeight="1">
      <c r="A34" s="319"/>
      <c r="B34" s="343"/>
      <c r="C34" s="201" t="s">
        <v>472</v>
      </c>
      <c r="D34" s="214" t="s">
        <v>168</v>
      </c>
      <c r="E34" s="222">
        <f>SUM('(2) Materials'!G20*'(2) Materials'!F20)</f>
        <v>0</v>
      </c>
      <c r="F34" s="319"/>
      <c r="G34" s="222" t="s">
        <v>109</v>
      </c>
      <c r="H34" s="222" t="s">
        <v>109</v>
      </c>
      <c r="I34" s="222" t="s">
        <v>109</v>
      </c>
      <c r="J34" s="222" t="s">
        <v>109</v>
      </c>
      <c r="K34" s="222" t="s">
        <v>109</v>
      </c>
      <c r="L34" s="222" t="s">
        <v>109</v>
      </c>
      <c r="N34" s="319"/>
      <c r="O34" s="319"/>
      <c r="P34" s="319"/>
      <c r="Q34" s="319"/>
      <c r="R34" s="319"/>
      <c r="S34" s="319"/>
      <c r="T34" s="319"/>
      <c r="U34" s="319"/>
    </row>
    <row r="35" spans="1:21" ht="16.5" customHeight="1">
      <c r="A35" s="319"/>
      <c r="B35" s="343"/>
      <c r="C35" s="201" t="s">
        <v>257</v>
      </c>
      <c r="D35" s="214" t="s">
        <v>168</v>
      </c>
      <c r="E35" s="222">
        <f>SUM('(2) Materials'!G21)</f>
        <v>0</v>
      </c>
      <c r="F35" s="319"/>
      <c r="G35" s="222">
        <f>SUM('(2) Materials'!G21)</f>
        <v>0</v>
      </c>
      <c r="H35" s="222">
        <f>SUM('(2) Materials'!H21)</f>
        <v>0</v>
      </c>
      <c r="I35" s="222">
        <f>SUM('(2) Materials'!I21)</f>
        <v>0</v>
      </c>
      <c r="J35" s="222">
        <f>SUM('(2) Materials'!J21)</f>
        <v>0</v>
      </c>
      <c r="K35" s="222">
        <f>SUM('(2) Materials'!K21)</f>
        <v>0</v>
      </c>
      <c r="L35" s="222">
        <f t="shared" si="0"/>
        <v>0</v>
      </c>
      <c r="N35" s="319"/>
      <c r="O35" s="319"/>
      <c r="P35" s="319"/>
      <c r="Q35" s="319"/>
      <c r="R35" s="319"/>
      <c r="S35" s="319"/>
      <c r="T35" s="319"/>
      <c r="U35" s="319"/>
    </row>
    <row r="36" spans="1:21" ht="16.5" customHeight="1">
      <c r="A36" s="319"/>
      <c r="B36" s="343"/>
      <c r="C36" s="201" t="s">
        <v>258</v>
      </c>
      <c r="D36" s="204" t="s">
        <v>473</v>
      </c>
      <c r="E36" s="222" t="e">
        <f>SUM('(2) Materials'!#REF!)</f>
        <v>#REF!</v>
      </c>
      <c r="F36" s="319"/>
      <c r="G36" s="222" t="e">
        <f>SUM('(2) Materials'!#REF!)</f>
        <v>#REF!</v>
      </c>
      <c r="H36" s="222" t="e">
        <f>SUM('(2) Materials'!#REF!)</f>
        <v>#REF!</v>
      </c>
      <c r="I36" s="222" t="e">
        <f>SUM('(2) Materials'!#REF!)</f>
        <v>#REF!</v>
      </c>
      <c r="J36" s="222" t="e">
        <f>SUM('(2) Materials'!#REF!)</f>
        <v>#REF!</v>
      </c>
      <c r="K36" s="222" t="e">
        <f>SUM('(2) Materials'!#REF!)</f>
        <v>#REF!</v>
      </c>
      <c r="L36" s="222" t="e">
        <f t="shared" si="0"/>
        <v>#REF!</v>
      </c>
      <c r="N36" s="319"/>
      <c r="O36" s="319"/>
      <c r="P36" s="319"/>
      <c r="Q36" s="319"/>
      <c r="R36" s="319"/>
      <c r="S36" s="319"/>
      <c r="T36" s="319"/>
      <c r="U36" s="319"/>
    </row>
    <row r="37" spans="1:21" ht="16.5" customHeight="1">
      <c r="A37" s="319"/>
      <c r="B37" s="343"/>
      <c r="C37" s="201" t="s">
        <v>246</v>
      </c>
      <c r="D37" s="214" t="s">
        <v>168</v>
      </c>
      <c r="E37" s="222" t="e">
        <f>SUM('(2) Materials'!#REF!*(1-'(2) Materials'!#REF!))</f>
        <v>#REF!</v>
      </c>
      <c r="F37" s="319"/>
      <c r="G37" s="222" t="e">
        <f>SUM('(2) Materials'!#REF!)</f>
        <v>#REF!</v>
      </c>
      <c r="H37" s="222" t="e">
        <f>SUM('(2) Materials'!#REF!)</f>
        <v>#REF!</v>
      </c>
      <c r="I37" s="222" t="e">
        <f>SUM('(2) Materials'!#REF!)</f>
        <v>#REF!</v>
      </c>
      <c r="J37" s="222" t="e">
        <f>SUM('(2) Materials'!#REF!)</f>
        <v>#REF!</v>
      </c>
      <c r="K37" s="222" t="e">
        <f>SUM('(2) Materials'!#REF!)</f>
        <v>#REF!</v>
      </c>
      <c r="L37" s="222" t="e">
        <f t="shared" si="0"/>
        <v>#REF!</v>
      </c>
      <c r="N37" s="319"/>
      <c r="O37" s="319"/>
      <c r="P37" s="319"/>
      <c r="Q37" s="319"/>
      <c r="R37" s="319"/>
      <c r="S37" s="319"/>
      <c r="T37" s="319"/>
      <c r="U37" s="319"/>
    </row>
    <row r="38" spans="1:21" ht="16.5" customHeight="1">
      <c r="A38" s="319"/>
      <c r="B38" s="343"/>
      <c r="C38" s="201" t="s">
        <v>474</v>
      </c>
      <c r="D38" s="214" t="s">
        <v>168</v>
      </c>
      <c r="E38" s="222" t="e">
        <f>SUM('(2) Materials'!#REF!*'(2) Materials'!#REF!)</f>
        <v>#REF!</v>
      </c>
      <c r="F38" s="319"/>
      <c r="G38" s="222" t="s">
        <v>109</v>
      </c>
      <c r="H38" s="222" t="s">
        <v>109</v>
      </c>
      <c r="I38" s="222" t="s">
        <v>109</v>
      </c>
      <c r="J38" s="222" t="s">
        <v>109</v>
      </c>
      <c r="K38" s="222" t="s">
        <v>109</v>
      </c>
      <c r="L38" s="222" t="s">
        <v>109</v>
      </c>
      <c r="N38" s="319"/>
      <c r="O38" s="319"/>
      <c r="P38" s="319"/>
      <c r="Q38" s="319"/>
      <c r="R38" s="319"/>
      <c r="S38" s="319"/>
      <c r="T38" s="319"/>
      <c r="U38" s="319"/>
    </row>
    <row r="39" spans="1:21" ht="16.5" customHeight="1">
      <c r="A39" s="319"/>
      <c r="B39" s="458" t="s">
        <v>184</v>
      </c>
      <c r="C39" s="231" t="s">
        <v>185</v>
      </c>
      <c r="D39" s="214" t="s">
        <v>168</v>
      </c>
      <c r="E39" s="203" t="e">
        <f>SUM('(2) Materials'!#REF!)</f>
        <v>#REF!</v>
      </c>
      <c r="F39" s="319"/>
      <c r="G39" s="222" t="e">
        <f>SUM('(2) Materials'!#REF!)</f>
        <v>#REF!</v>
      </c>
      <c r="H39" s="222" t="e">
        <f>SUM('(2) Materials'!#REF!)</f>
        <v>#REF!</v>
      </c>
      <c r="I39" s="222" t="e">
        <f>SUM('(2) Materials'!#REF!)</f>
        <v>#REF!</v>
      </c>
      <c r="J39" s="222" t="e">
        <f>SUM('(2) Materials'!#REF!)</f>
        <v>#REF!</v>
      </c>
      <c r="K39" s="222" t="e">
        <f>SUM('(2) Materials'!#REF!)</f>
        <v>#REF!</v>
      </c>
      <c r="L39" s="224" t="e">
        <f>SUM(G39*K39)</f>
        <v>#REF!</v>
      </c>
      <c r="N39" s="319"/>
      <c r="O39" s="319"/>
      <c r="P39" s="319"/>
      <c r="Q39" s="319"/>
      <c r="R39" s="319"/>
      <c r="S39" s="319"/>
      <c r="T39" s="319"/>
      <c r="U39" s="319"/>
    </row>
    <row r="40" spans="1:21" ht="16.5" customHeight="1">
      <c r="A40" s="319"/>
      <c r="B40" s="456"/>
      <c r="C40" s="232" t="s">
        <v>186</v>
      </c>
      <c r="D40" s="214" t="s">
        <v>168</v>
      </c>
      <c r="E40" s="203" t="e">
        <f>SUM('(2) Materials'!#REF!)</f>
        <v>#REF!</v>
      </c>
      <c r="F40" s="319"/>
      <c r="G40" s="222" t="e">
        <f>SUM('(2) Materials'!#REF!)</f>
        <v>#REF!</v>
      </c>
      <c r="H40" s="222" t="e">
        <f>SUM('(2) Materials'!#REF!)</f>
        <v>#REF!</v>
      </c>
      <c r="I40" s="222" t="e">
        <f>SUM('(2) Materials'!#REF!)</f>
        <v>#REF!</v>
      </c>
      <c r="J40" s="222" t="e">
        <f>SUM('(2) Materials'!#REF!)</f>
        <v>#REF!</v>
      </c>
      <c r="K40" s="222" t="e">
        <f>SUM('(2) Materials'!#REF!)</f>
        <v>#REF!</v>
      </c>
      <c r="L40" s="224" t="e">
        <f aca="true" t="shared" si="1" ref="L40:L78">SUM(G40*K40)</f>
        <v>#REF!</v>
      </c>
      <c r="N40" s="319"/>
      <c r="O40" s="319"/>
      <c r="P40" s="319"/>
      <c r="Q40" s="319"/>
      <c r="R40" s="319"/>
      <c r="S40" s="319"/>
      <c r="T40" s="319"/>
      <c r="U40" s="319"/>
    </row>
    <row r="41" spans="1:21" ht="16.5" customHeight="1">
      <c r="A41" s="319"/>
      <c r="B41" s="456"/>
      <c r="C41" s="232" t="s">
        <v>187</v>
      </c>
      <c r="D41" s="214" t="s">
        <v>168</v>
      </c>
      <c r="E41" s="203" t="e">
        <f>SUM('(2) Materials'!#REF!)</f>
        <v>#REF!</v>
      </c>
      <c r="F41" s="319"/>
      <c r="G41" s="222" t="e">
        <f>SUM('(2) Materials'!#REF!)</f>
        <v>#REF!</v>
      </c>
      <c r="H41" s="222" t="e">
        <f>SUM('(2) Materials'!#REF!)</f>
        <v>#REF!</v>
      </c>
      <c r="I41" s="222" t="e">
        <f>SUM('(2) Materials'!#REF!)</f>
        <v>#REF!</v>
      </c>
      <c r="J41" s="222" t="e">
        <f>SUM('(2) Materials'!#REF!)</f>
        <v>#REF!</v>
      </c>
      <c r="K41" s="222" t="e">
        <f>SUM('(2) Materials'!#REF!)</f>
        <v>#REF!</v>
      </c>
      <c r="L41" s="224" t="e">
        <f t="shared" si="1"/>
        <v>#REF!</v>
      </c>
      <c r="N41" s="319"/>
      <c r="O41" s="319"/>
      <c r="P41" s="319"/>
      <c r="Q41" s="319"/>
      <c r="R41" s="319"/>
      <c r="S41" s="319"/>
      <c r="T41" s="319"/>
      <c r="U41" s="319"/>
    </row>
    <row r="42" spans="1:21" ht="16.5" customHeight="1">
      <c r="A42" s="319"/>
      <c r="B42" s="457"/>
      <c r="C42" s="205" t="s">
        <v>264</v>
      </c>
      <c r="D42" s="204" t="s">
        <v>122</v>
      </c>
      <c r="E42" s="203" t="e">
        <f>SUM('(2) Materials'!#REF!)</f>
        <v>#REF!</v>
      </c>
      <c r="F42" s="319"/>
      <c r="G42" s="222" t="e">
        <f>SUM('(2) Materials'!#REF!)</f>
        <v>#REF!</v>
      </c>
      <c r="H42" s="222" t="e">
        <f>SUM('(2) Materials'!#REF!)</f>
        <v>#REF!</v>
      </c>
      <c r="I42" s="222" t="e">
        <f>SUM('(2) Materials'!#REF!)</f>
        <v>#REF!</v>
      </c>
      <c r="J42" s="222" t="e">
        <f>SUM('(2) Materials'!#REF!)</f>
        <v>#REF!</v>
      </c>
      <c r="K42" s="222" t="e">
        <f>SUM('(2) Materials'!#REF!)</f>
        <v>#REF!</v>
      </c>
      <c r="L42" s="224" t="e">
        <f t="shared" si="1"/>
        <v>#REF!</v>
      </c>
      <c r="N42" s="319"/>
      <c r="O42" s="319"/>
      <c r="P42" s="319"/>
      <c r="Q42" s="319"/>
      <c r="R42" s="319"/>
      <c r="S42" s="319"/>
      <c r="T42" s="319"/>
      <c r="U42" s="319"/>
    </row>
    <row r="43" spans="1:21" ht="16.5" customHeight="1">
      <c r="A43" s="319"/>
      <c r="B43" s="458" t="s">
        <v>188</v>
      </c>
      <c r="C43" s="201" t="s">
        <v>310</v>
      </c>
      <c r="D43" s="214" t="s">
        <v>168</v>
      </c>
      <c r="E43" s="222">
        <f>SUM('(2) Materials'!G22)</f>
        <v>0</v>
      </c>
      <c r="F43" s="319"/>
      <c r="G43" s="222">
        <f>SUM('(2) Materials'!G22)</f>
        <v>0</v>
      </c>
      <c r="H43" s="222">
        <f>SUM('(2) Materials'!H22)</f>
        <v>0</v>
      </c>
      <c r="I43" s="222">
        <f>SUM('(2) Materials'!I22)</f>
        <v>0</v>
      </c>
      <c r="J43" s="222">
        <f>SUM('(2) Materials'!J22)</f>
        <v>0</v>
      </c>
      <c r="K43" s="222">
        <f>SUM('(2) Materials'!K22)</f>
        <v>0</v>
      </c>
      <c r="L43" s="224">
        <f t="shared" si="1"/>
        <v>0</v>
      </c>
      <c r="N43" s="319"/>
      <c r="O43" s="319"/>
      <c r="P43" s="319"/>
      <c r="Q43" s="319"/>
      <c r="R43" s="319"/>
      <c r="S43" s="319"/>
      <c r="T43" s="319"/>
      <c r="U43" s="319"/>
    </row>
    <row r="44" spans="1:21" ht="16.5" customHeight="1">
      <c r="A44" s="319"/>
      <c r="B44" s="457"/>
      <c r="C44" s="201" t="s">
        <v>262</v>
      </c>
      <c r="D44" s="214" t="s">
        <v>168</v>
      </c>
      <c r="E44" s="222">
        <f>SUM('(2) Materials'!G23)</f>
        <v>0</v>
      </c>
      <c r="F44" s="319"/>
      <c r="G44" s="222">
        <f>SUM('(2) Materials'!G23)</f>
        <v>0</v>
      </c>
      <c r="H44" s="222">
        <f>SUM('(2) Materials'!H23)</f>
        <v>0</v>
      </c>
      <c r="I44" s="222">
        <f>SUM('(2) Materials'!I23)</f>
        <v>0</v>
      </c>
      <c r="J44" s="222">
        <f>SUM('(2) Materials'!J23)</f>
        <v>0</v>
      </c>
      <c r="K44" s="222">
        <f>SUM('(2) Materials'!K23)</f>
        <v>0</v>
      </c>
      <c r="L44" s="224">
        <f t="shared" si="1"/>
        <v>0</v>
      </c>
      <c r="N44" s="319"/>
      <c r="O44" s="319"/>
      <c r="P44" s="319"/>
      <c r="Q44" s="319"/>
      <c r="R44" s="319"/>
      <c r="S44" s="319"/>
      <c r="T44" s="319"/>
      <c r="U44" s="319"/>
    </row>
    <row r="45" spans="1:21" ht="16.5" customHeight="1">
      <c r="A45" s="319"/>
      <c r="B45" s="209" t="s">
        <v>183</v>
      </c>
      <c r="C45" s="201" t="s">
        <v>259</v>
      </c>
      <c r="D45" s="214" t="s">
        <v>168</v>
      </c>
      <c r="E45" s="222">
        <f>SUM('(2) Materials'!G24)</f>
        <v>0</v>
      </c>
      <c r="F45" s="319"/>
      <c r="G45" s="222">
        <f>SUM('(2) Materials'!G24)</f>
        <v>0</v>
      </c>
      <c r="H45" s="222">
        <f>SUM('(2) Materials'!H24)</f>
        <v>0</v>
      </c>
      <c r="I45" s="222">
        <f>SUM('(2) Materials'!I24)</f>
        <v>0</v>
      </c>
      <c r="J45" s="222">
        <f>SUM('(2) Materials'!J24)</f>
        <v>0</v>
      </c>
      <c r="K45" s="222">
        <f>SUM('(2) Materials'!K24)</f>
        <v>0</v>
      </c>
      <c r="L45" s="224">
        <f t="shared" si="1"/>
        <v>0</v>
      </c>
      <c r="N45" s="319"/>
      <c r="O45" s="319"/>
      <c r="P45" s="319"/>
      <c r="Q45" s="319"/>
      <c r="R45" s="319"/>
      <c r="S45" s="319"/>
      <c r="T45" s="319"/>
      <c r="U45" s="319"/>
    </row>
    <row r="46" spans="1:21" ht="16.5" customHeight="1">
      <c r="A46" s="319"/>
      <c r="B46" s="455" t="s">
        <v>97</v>
      </c>
      <c r="C46" s="201" t="s">
        <v>155</v>
      </c>
      <c r="D46" s="214" t="s">
        <v>168</v>
      </c>
      <c r="E46" s="222">
        <f>SUM('(2) Materials'!G25)</f>
        <v>0</v>
      </c>
      <c r="F46" s="319"/>
      <c r="G46" s="222">
        <f>SUM('(2) Materials'!G25)</f>
        <v>0</v>
      </c>
      <c r="H46" s="222">
        <f>SUM('(2) Materials'!H25)</f>
        <v>0</v>
      </c>
      <c r="I46" s="222">
        <f>SUM('(2) Materials'!I25)</f>
        <v>0</v>
      </c>
      <c r="J46" s="222">
        <f>SUM('(2) Materials'!J25)</f>
        <v>0</v>
      </c>
      <c r="K46" s="222">
        <f>SUM('(2) Materials'!K25)</f>
        <v>0</v>
      </c>
      <c r="L46" s="224">
        <f t="shared" si="1"/>
        <v>0</v>
      </c>
      <c r="N46" s="319"/>
      <c r="O46" s="319"/>
      <c r="P46" s="319"/>
      <c r="Q46" s="319"/>
      <c r="R46" s="319"/>
      <c r="S46" s="319"/>
      <c r="T46" s="319"/>
      <c r="U46" s="319"/>
    </row>
    <row r="47" spans="1:21" ht="16.5" customHeight="1">
      <c r="A47" s="319"/>
      <c r="B47" s="459"/>
      <c r="C47" s="201" t="s">
        <v>156</v>
      </c>
      <c r="D47" s="214" t="s">
        <v>168</v>
      </c>
      <c r="E47" s="222">
        <f>SUM('(2) Materials'!G26)</f>
        <v>0</v>
      </c>
      <c r="F47" s="319"/>
      <c r="G47" s="222">
        <f>SUM('(2) Materials'!G26)</f>
        <v>0</v>
      </c>
      <c r="H47" s="222">
        <f>SUM('(2) Materials'!H26)</f>
        <v>0</v>
      </c>
      <c r="I47" s="222">
        <f>SUM('(2) Materials'!I26)</f>
        <v>0</v>
      </c>
      <c r="J47" s="222">
        <f>SUM('(2) Materials'!J26)</f>
        <v>0</v>
      </c>
      <c r="K47" s="222">
        <f>SUM('(2) Materials'!K26)</f>
        <v>0</v>
      </c>
      <c r="L47" s="224">
        <f t="shared" si="1"/>
        <v>0</v>
      </c>
      <c r="N47" s="319"/>
      <c r="O47" s="319"/>
      <c r="P47" s="319"/>
      <c r="Q47" s="319"/>
      <c r="R47" s="319"/>
      <c r="S47" s="319"/>
      <c r="T47" s="319"/>
      <c r="U47" s="319"/>
    </row>
    <row r="48" spans="1:21" ht="16.5" customHeight="1">
      <c r="A48" s="319"/>
      <c r="B48" s="459"/>
      <c r="C48" s="201" t="s">
        <v>157</v>
      </c>
      <c r="D48" s="214" t="s">
        <v>168</v>
      </c>
      <c r="E48" s="222">
        <f>SUM('(2) Materials'!G27)</f>
        <v>0</v>
      </c>
      <c r="F48" s="319"/>
      <c r="G48" s="222">
        <f>SUM('(2) Materials'!G27)</f>
        <v>0</v>
      </c>
      <c r="H48" s="222">
        <f>SUM('(2) Materials'!H27)</f>
        <v>0</v>
      </c>
      <c r="I48" s="222">
        <f>SUM('(2) Materials'!I27)</f>
        <v>0</v>
      </c>
      <c r="J48" s="222">
        <f>SUM('(2) Materials'!J27)</f>
        <v>0</v>
      </c>
      <c r="K48" s="222">
        <f>SUM('(2) Materials'!K27)</f>
        <v>0</v>
      </c>
      <c r="L48" s="224">
        <f t="shared" si="1"/>
        <v>0</v>
      </c>
      <c r="N48" s="319"/>
      <c r="O48" s="319"/>
      <c r="P48" s="319"/>
      <c r="Q48" s="319"/>
      <c r="R48" s="319"/>
      <c r="S48" s="319"/>
      <c r="T48" s="319"/>
      <c r="U48" s="319"/>
    </row>
    <row r="49" spans="1:21" ht="16.5" customHeight="1">
      <c r="A49" s="319"/>
      <c r="B49" s="459"/>
      <c r="C49" s="201" t="s">
        <v>340</v>
      </c>
      <c r="D49" s="214" t="s">
        <v>168</v>
      </c>
      <c r="E49" s="222">
        <f>SUM('(2) Materials'!G28)</f>
        <v>0</v>
      </c>
      <c r="F49" s="319"/>
      <c r="G49" s="222">
        <f>SUM('(2) Materials'!G28)</f>
        <v>0</v>
      </c>
      <c r="H49" s="222">
        <f>SUM('(2) Materials'!H28)</f>
        <v>0</v>
      </c>
      <c r="I49" s="222">
        <f>SUM('(2) Materials'!I28)</f>
        <v>0</v>
      </c>
      <c r="J49" s="222">
        <f>SUM('(2) Materials'!J28)</f>
        <v>0</v>
      </c>
      <c r="K49" s="222">
        <f>SUM('(2) Materials'!K28)</f>
        <v>0</v>
      </c>
      <c r="L49" s="224">
        <f t="shared" si="1"/>
        <v>0</v>
      </c>
      <c r="N49" s="319"/>
      <c r="O49" s="319"/>
      <c r="P49" s="319"/>
      <c r="Q49" s="319"/>
      <c r="R49" s="319"/>
      <c r="S49" s="319"/>
      <c r="T49" s="319"/>
      <c r="U49" s="319"/>
    </row>
    <row r="50" spans="1:21" ht="16.5" customHeight="1">
      <c r="A50" s="319"/>
      <c r="B50" s="459"/>
      <c r="C50" s="201" t="s">
        <v>265</v>
      </c>
      <c r="D50" s="214" t="s">
        <v>168</v>
      </c>
      <c r="E50" s="222">
        <f>SUM('(2) Materials'!G29)</f>
        <v>0</v>
      </c>
      <c r="F50" s="319"/>
      <c r="G50" s="222">
        <f>SUM('(2) Materials'!G29)</f>
        <v>0</v>
      </c>
      <c r="H50" s="222">
        <f>SUM('(2) Materials'!H29)</f>
        <v>0</v>
      </c>
      <c r="I50" s="222">
        <f>SUM('(2) Materials'!I29)</f>
        <v>0</v>
      </c>
      <c r="J50" s="222">
        <f>SUM('(2) Materials'!J29)</f>
        <v>0</v>
      </c>
      <c r="K50" s="222">
        <f>SUM('(2) Materials'!K29)</f>
        <v>0</v>
      </c>
      <c r="L50" s="224">
        <f t="shared" si="1"/>
        <v>0</v>
      </c>
      <c r="N50" s="319"/>
      <c r="O50" s="319"/>
      <c r="P50" s="319"/>
      <c r="Q50" s="319"/>
      <c r="R50" s="319"/>
      <c r="S50" s="319"/>
      <c r="T50" s="319"/>
      <c r="U50" s="319"/>
    </row>
    <row r="51" spans="1:21" ht="16.5" customHeight="1">
      <c r="A51" s="319"/>
      <c r="B51" s="459"/>
      <c r="C51" s="201" t="s">
        <v>159</v>
      </c>
      <c r="D51" s="214" t="s">
        <v>168</v>
      </c>
      <c r="E51" s="222" t="e">
        <f>SUM('(2) Materials'!#REF!)</f>
        <v>#REF!</v>
      </c>
      <c r="F51" s="319"/>
      <c r="G51" s="222" t="e">
        <f>SUM('(2) Materials'!#REF!)</f>
        <v>#REF!</v>
      </c>
      <c r="H51" s="222" t="e">
        <f>SUM('(2) Materials'!#REF!)</f>
        <v>#REF!</v>
      </c>
      <c r="I51" s="222" t="e">
        <f>SUM('(2) Materials'!#REF!)</f>
        <v>#REF!</v>
      </c>
      <c r="J51" s="222" t="e">
        <f>SUM('(2) Materials'!#REF!)</f>
        <v>#REF!</v>
      </c>
      <c r="K51" s="222" t="e">
        <f>SUM('(2) Materials'!#REF!)</f>
        <v>#REF!</v>
      </c>
      <c r="L51" s="224" t="e">
        <f t="shared" si="1"/>
        <v>#REF!</v>
      </c>
      <c r="N51" s="319"/>
      <c r="O51" s="319"/>
      <c r="P51" s="319"/>
      <c r="Q51" s="319"/>
      <c r="R51" s="319"/>
      <c r="S51" s="319"/>
      <c r="T51" s="319"/>
      <c r="U51" s="319"/>
    </row>
    <row r="52" spans="1:21" ht="16.5" customHeight="1">
      <c r="A52" s="319"/>
      <c r="B52" s="459"/>
      <c r="C52" s="201" t="s">
        <v>95</v>
      </c>
      <c r="D52" s="214" t="s">
        <v>168</v>
      </c>
      <c r="E52" s="222" t="e">
        <f>SUM('(2) Materials'!#REF!)</f>
        <v>#REF!</v>
      </c>
      <c r="F52" s="319"/>
      <c r="G52" s="222" t="e">
        <f>SUM('(2) Materials'!#REF!)</f>
        <v>#REF!</v>
      </c>
      <c r="H52" s="222" t="e">
        <f>SUM('(2) Materials'!#REF!)</f>
        <v>#REF!</v>
      </c>
      <c r="I52" s="222" t="e">
        <f>SUM('(2) Materials'!#REF!)</f>
        <v>#REF!</v>
      </c>
      <c r="J52" s="222" t="e">
        <f>SUM('(2) Materials'!#REF!)</f>
        <v>#REF!</v>
      </c>
      <c r="K52" s="222" t="e">
        <f>SUM('(2) Materials'!#REF!)</f>
        <v>#REF!</v>
      </c>
      <c r="L52" s="224" t="e">
        <f t="shared" si="1"/>
        <v>#REF!</v>
      </c>
      <c r="N52" s="319"/>
      <c r="O52" s="319"/>
      <c r="P52" s="319"/>
      <c r="Q52" s="319"/>
      <c r="R52" s="319"/>
      <c r="S52" s="319"/>
      <c r="T52" s="319"/>
      <c r="U52" s="319"/>
    </row>
    <row r="53" spans="1:21" ht="16.5" customHeight="1">
      <c r="A53" s="319"/>
      <c r="B53" s="459"/>
      <c r="C53" s="201" t="s">
        <v>94</v>
      </c>
      <c r="D53" s="214" t="s">
        <v>168</v>
      </c>
      <c r="E53" s="222" t="e">
        <f>SUM('(2) Materials'!#REF!)</f>
        <v>#REF!</v>
      </c>
      <c r="F53" s="319"/>
      <c r="G53" s="222" t="e">
        <f>SUM('(2) Materials'!#REF!)</f>
        <v>#REF!</v>
      </c>
      <c r="H53" s="222" t="e">
        <f>SUM('(2) Materials'!#REF!)</f>
        <v>#REF!</v>
      </c>
      <c r="I53" s="222" t="e">
        <f>SUM('(2) Materials'!#REF!)</f>
        <v>#REF!</v>
      </c>
      <c r="J53" s="222" t="e">
        <f>SUM('(2) Materials'!#REF!)</f>
        <v>#REF!</v>
      </c>
      <c r="K53" s="222" t="e">
        <f>SUM('(2) Materials'!#REF!)</f>
        <v>#REF!</v>
      </c>
      <c r="L53" s="224" t="e">
        <f t="shared" si="1"/>
        <v>#REF!</v>
      </c>
      <c r="N53" s="319"/>
      <c r="O53" s="319"/>
      <c r="P53" s="319"/>
      <c r="Q53" s="319"/>
      <c r="R53" s="319"/>
      <c r="S53" s="319"/>
      <c r="T53" s="319"/>
      <c r="U53" s="319"/>
    </row>
    <row r="54" spans="1:21" ht="16.5" customHeight="1">
      <c r="A54" s="319"/>
      <c r="B54" s="459"/>
      <c r="C54" s="201" t="s">
        <v>160</v>
      </c>
      <c r="D54" s="214" t="s">
        <v>168</v>
      </c>
      <c r="E54" s="222">
        <f>SUM('(2) Materials'!G30)</f>
        <v>0</v>
      </c>
      <c r="F54" s="319"/>
      <c r="G54" s="222">
        <f>SUM('(2) Materials'!G30)</f>
        <v>0</v>
      </c>
      <c r="H54" s="222">
        <f>SUM('(2) Materials'!H30)</f>
        <v>0</v>
      </c>
      <c r="I54" s="222">
        <f>SUM('(2) Materials'!I30)</f>
        <v>0</v>
      </c>
      <c r="J54" s="222">
        <f>SUM('(2) Materials'!J30)</f>
        <v>0</v>
      </c>
      <c r="K54" s="222">
        <f>SUM('(2) Materials'!K30)</f>
        <v>0</v>
      </c>
      <c r="L54" s="224">
        <f t="shared" si="1"/>
        <v>0</v>
      </c>
      <c r="N54" s="319"/>
      <c r="O54" s="319"/>
      <c r="P54" s="319"/>
      <c r="Q54" s="319"/>
      <c r="R54" s="319"/>
      <c r="S54" s="319"/>
      <c r="T54" s="319"/>
      <c r="U54" s="319"/>
    </row>
    <row r="55" spans="1:21" ht="16.5" customHeight="1">
      <c r="A55" s="319"/>
      <c r="B55" s="459"/>
      <c r="C55" s="201" t="s">
        <v>161</v>
      </c>
      <c r="D55" s="214" t="s">
        <v>168</v>
      </c>
      <c r="E55" s="222">
        <f>SUM('(2) Materials'!G31)</f>
        <v>0</v>
      </c>
      <c r="F55" s="319"/>
      <c r="G55" s="222">
        <f>SUM('(2) Materials'!G31)</f>
        <v>0</v>
      </c>
      <c r="H55" s="222">
        <f>SUM('(2) Materials'!H31)</f>
        <v>0</v>
      </c>
      <c r="I55" s="222">
        <f>SUM('(2) Materials'!I31)</f>
        <v>0</v>
      </c>
      <c r="J55" s="222">
        <f>SUM('(2) Materials'!J31)</f>
        <v>0</v>
      </c>
      <c r="K55" s="222">
        <f>SUM('(2) Materials'!K31)</f>
        <v>0</v>
      </c>
      <c r="L55" s="224">
        <f t="shared" si="1"/>
        <v>0</v>
      </c>
      <c r="N55" s="319"/>
      <c r="O55" s="319"/>
      <c r="P55" s="319"/>
      <c r="Q55" s="319"/>
      <c r="R55" s="319"/>
      <c r="S55" s="319"/>
      <c r="T55" s="319"/>
      <c r="U55" s="319"/>
    </row>
    <row r="56" spans="1:21" ht="16.5" customHeight="1">
      <c r="A56" s="319"/>
      <c r="B56" s="459"/>
      <c r="C56" s="201" t="s">
        <v>162</v>
      </c>
      <c r="D56" s="214" t="s">
        <v>168</v>
      </c>
      <c r="E56" s="222">
        <f>SUM('(2) Materials'!G32)</f>
        <v>0</v>
      </c>
      <c r="F56" s="319"/>
      <c r="G56" s="222">
        <f>SUM('(2) Materials'!G32)</f>
        <v>0</v>
      </c>
      <c r="H56" s="222">
        <f>SUM('(2) Materials'!H32)</f>
        <v>0</v>
      </c>
      <c r="I56" s="222">
        <f>SUM('(2) Materials'!I32)</f>
        <v>0</v>
      </c>
      <c r="J56" s="222">
        <f>SUM('(2) Materials'!J32)</f>
        <v>0</v>
      </c>
      <c r="K56" s="222">
        <f>SUM('(2) Materials'!K32)</f>
        <v>0</v>
      </c>
      <c r="L56" s="224">
        <f t="shared" si="1"/>
        <v>0</v>
      </c>
      <c r="N56" s="319"/>
      <c r="O56" s="319"/>
      <c r="P56" s="319"/>
      <c r="Q56" s="319"/>
      <c r="R56" s="319"/>
      <c r="S56" s="319"/>
      <c r="T56" s="319"/>
      <c r="U56" s="319"/>
    </row>
    <row r="57" spans="1:21" ht="16.5" customHeight="1">
      <c r="A57" s="319"/>
      <c r="B57" s="459"/>
      <c r="C57" s="201" t="s">
        <v>163</v>
      </c>
      <c r="D57" s="214" t="s">
        <v>168</v>
      </c>
      <c r="E57" s="222">
        <f>SUM('(2) Materials'!G33)</f>
        <v>0</v>
      </c>
      <c r="F57" s="319"/>
      <c r="G57" s="222">
        <f>SUM('(2) Materials'!G33)</f>
        <v>0</v>
      </c>
      <c r="H57" s="222">
        <f>SUM('(2) Materials'!H33)</f>
        <v>0</v>
      </c>
      <c r="I57" s="222">
        <f>SUM('(2) Materials'!I33)</f>
        <v>0</v>
      </c>
      <c r="J57" s="222">
        <f>SUM('(2) Materials'!J33)</f>
        <v>0</v>
      </c>
      <c r="K57" s="222">
        <f>SUM('(2) Materials'!K33)</f>
        <v>0</v>
      </c>
      <c r="L57" s="224">
        <f t="shared" si="1"/>
        <v>0</v>
      </c>
      <c r="N57" s="319"/>
      <c r="O57" s="319"/>
      <c r="P57" s="319"/>
      <c r="Q57" s="319"/>
      <c r="R57" s="319"/>
      <c r="S57" s="319"/>
      <c r="T57" s="319"/>
      <c r="U57" s="319"/>
    </row>
    <row r="58" spans="1:21" ht="16.5" customHeight="1">
      <c r="A58" s="319"/>
      <c r="B58" s="460"/>
      <c r="C58" s="201" t="s">
        <v>164</v>
      </c>
      <c r="D58" s="214" t="s">
        <v>168</v>
      </c>
      <c r="E58" s="222" t="e">
        <f>SUM('(2) Materials'!#REF!)</f>
        <v>#REF!</v>
      </c>
      <c r="F58" s="319"/>
      <c r="G58" s="222" t="e">
        <f>SUM('(2) Materials'!#REF!)</f>
        <v>#REF!</v>
      </c>
      <c r="H58" s="222" t="e">
        <f>SUM('(2) Materials'!#REF!)</f>
        <v>#REF!</v>
      </c>
      <c r="I58" s="222" t="e">
        <f>SUM('(2) Materials'!#REF!)</f>
        <v>#REF!</v>
      </c>
      <c r="J58" s="222" t="e">
        <f>SUM('(2) Materials'!#REF!)</f>
        <v>#REF!</v>
      </c>
      <c r="K58" s="222" t="e">
        <f>SUM('(2) Materials'!#REF!)</f>
        <v>#REF!</v>
      </c>
      <c r="L58" s="224" t="e">
        <f t="shared" si="1"/>
        <v>#REF!</v>
      </c>
      <c r="N58" s="319"/>
      <c r="O58" s="319"/>
      <c r="P58" s="319"/>
      <c r="Q58" s="319"/>
      <c r="R58" s="319"/>
      <c r="S58" s="319"/>
      <c r="T58" s="319"/>
      <c r="U58" s="319"/>
    </row>
    <row r="59" spans="1:21" ht="16.5" customHeight="1">
      <c r="A59" s="319"/>
      <c r="B59" s="237" t="s">
        <v>166</v>
      </c>
      <c r="C59" s="205" t="s">
        <v>167</v>
      </c>
      <c r="D59" s="214" t="s">
        <v>168</v>
      </c>
      <c r="E59" s="203">
        <f>SUM('(2) Materials'!G34)</f>
        <v>0</v>
      </c>
      <c r="F59" s="319"/>
      <c r="G59" s="222">
        <f>SUM('(2) Materials'!G34)</f>
        <v>0</v>
      </c>
      <c r="H59" s="222">
        <f>SUM('(2) Materials'!H34)</f>
        <v>0</v>
      </c>
      <c r="I59" s="222">
        <f>SUM('(2) Materials'!I34)</f>
        <v>0</v>
      </c>
      <c r="J59" s="222">
        <f>SUM('(2) Materials'!J34)</f>
        <v>0</v>
      </c>
      <c r="K59" s="222">
        <f>SUM('(2) Materials'!K34)</f>
        <v>0</v>
      </c>
      <c r="L59" s="224">
        <f t="shared" si="1"/>
        <v>0</v>
      </c>
      <c r="N59" s="319"/>
      <c r="O59" s="319"/>
      <c r="P59" s="319"/>
      <c r="Q59" s="319"/>
      <c r="R59" s="319"/>
      <c r="S59" s="319"/>
      <c r="T59" s="319"/>
      <c r="U59" s="319"/>
    </row>
    <row r="60" spans="1:21" ht="16.5" customHeight="1">
      <c r="A60" s="319"/>
      <c r="B60" s="343" t="s">
        <v>475</v>
      </c>
      <c r="C60" s="233" t="s">
        <v>249</v>
      </c>
      <c r="D60" s="214" t="s">
        <v>168</v>
      </c>
      <c r="E60" s="222">
        <f>SUM('(2) Materials'!E35)</f>
        <v>0</v>
      </c>
      <c r="F60" s="319"/>
      <c r="G60" s="222">
        <f>SUM('(2) Materials'!E35)</f>
        <v>0</v>
      </c>
      <c r="H60" s="222" t="s">
        <v>109</v>
      </c>
      <c r="I60" s="222" t="s">
        <v>109</v>
      </c>
      <c r="J60" s="222">
        <f>SUM('(2) Materials'!J35)</f>
        <v>0</v>
      </c>
      <c r="K60" s="222">
        <f>SUM('(2) Materials'!K35)</f>
        <v>0</v>
      </c>
      <c r="L60" s="224">
        <f t="shared" si="1"/>
        <v>0</v>
      </c>
      <c r="N60" s="319"/>
      <c r="O60" s="319"/>
      <c r="P60" s="319"/>
      <c r="Q60" s="319"/>
      <c r="R60" s="319"/>
      <c r="S60" s="319"/>
      <c r="T60" s="319"/>
      <c r="U60" s="319"/>
    </row>
    <row r="61" spans="1:21" ht="16.5" customHeight="1">
      <c r="A61" s="319"/>
      <c r="B61" s="343"/>
      <c r="C61" s="234" t="s">
        <v>250</v>
      </c>
      <c r="D61" s="214" t="s">
        <v>168</v>
      </c>
      <c r="E61" s="222">
        <f>SUM('(2) Materials'!E36)</f>
        <v>0</v>
      </c>
      <c r="F61" s="319"/>
      <c r="G61" s="222">
        <f>SUM('(2) Materials'!E36)</f>
        <v>0</v>
      </c>
      <c r="H61" s="222" t="s">
        <v>109</v>
      </c>
      <c r="I61" s="222" t="s">
        <v>109</v>
      </c>
      <c r="J61" s="222">
        <f>SUM('(2) Materials'!J36)</f>
        <v>0</v>
      </c>
      <c r="K61" s="222">
        <f>SUM('(2) Materials'!K36)</f>
        <v>0</v>
      </c>
      <c r="L61" s="224">
        <f t="shared" si="1"/>
        <v>0</v>
      </c>
      <c r="N61" s="319"/>
      <c r="O61" s="319"/>
      <c r="P61" s="319"/>
      <c r="Q61" s="319"/>
      <c r="R61" s="319"/>
      <c r="S61" s="319"/>
      <c r="T61" s="319"/>
      <c r="U61" s="319"/>
    </row>
    <row r="62" spans="1:21" ht="16.5" customHeight="1">
      <c r="A62" s="319"/>
      <c r="B62" s="343"/>
      <c r="C62" s="233" t="s">
        <v>256</v>
      </c>
      <c r="D62" s="214" t="s">
        <v>168</v>
      </c>
      <c r="E62" s="222">
        <f>SUM('(2) Materials'!E37)</f>
        <v>0</v>
      </c>
      <c r="F62" s="319"/>
      <c r="G62" s="222">
        <f>SUM('(2) Materials'!E37)</f>
        <v>0</v>
      </c>
      <c r="H62" s="222" t="s">
        <v>109</v>
      </c>
      <c r="I62" s="222" t="s">
        <v>109</v>
      </c>
      <c r="J62" s="222">
        <f>SUM('(2) Materials'!J37)</f>
        <v>0</v>
      </c>
      <c r="K62" s="222">
        <f>SUM('(2) Materials'!K37)</f>
        <v>0</v>
      </c>
      <c r="L62" s="224">
        <f t="shared" si="1"/>
        <v>0</v>
      </c>
      <c r="N62" s="319"/>
      <c r="O62" s="319"/>
      <c r="P62" s="319"/>
      <c r="Q62" s="319"/>
      <c r="R62" s="319"/>
      <c r="S62" s="319"/>
      <c r="T62" s="319"/>
      <c r="U62" s="319"/>
    </row>
    <row r="63" spans="1:21" ht="16.5" customHeight="1">
      <c r="A63" s="319"/>
      <c r="B63" s="343"/>
      <c r="C63" s="233" t="s">
        <v>212</v>
      </c>
      <c r="D63" s="214" t="s">
        <v>168</v>
      </c>
      <c r="E63" s="222">
        <f>SUM('(2) Materials'!E38)</f>
        <v>0</v>
      </c>
      <c r="F63" s="319"/>
      <c r="G63" s="222">
        <f>SUM('(2) Materials'!E38)</f>
        <v>0</v>
      </c>
      <c r="H63" s="222" t="s">
        <v>109</v>
      </c>
      <c r="I63" s="222" t="s">
        <v>109</v>
      </c>
      <c r="J63" s="222">
        <f>SUM('(2) Materials'!J38)</f>
        <v>0</v>
      </c>
      <c r="K63" s="222">
        <f>SUM('(2) Materials'!K38)</f>
        <v>0</v>
      </c>
      <c r="L63" s="224">
        <f t="shared" si="1"/>
        <v>0</v>
      </c>
      <c r="N63" s="319"/>
      <c r="O63" s="319"/>
      <c r="P63" s="319"/>
      <c r="Q63" s="319"/>
      <c r="R63" s="319"/>
      <c r="S63" s="319"/>
      <c r="T63" s="319"/>
      <c r="U63" s="319"/>
    </row>
    <row r="64" spans="1:21" ht="16.5" customHeight="1">
      <c r="A64" s="319"/>
      <c r="B64" s="455" t="s">
        <v>476</v>
      </c>
      <c r="C64" s="201" t="s">
        <v>235</v>
      </c>
      <c r="D64" s="214" t="s">
        <v>237</v>
      </c>
      <c r="E64" s="203">
        <f>SUM('(2) Materials'!E56)</f>
        <v>0</v>
      </c>
      <c r="F64" s="319"/>
      <c r="G64" s="222">
        <f>SUM('(2) Materials'!F56)</f>
        <v>0</v>
      </c>
      <c r="H64" s="222" t="s">
        <v>109</v>
      </c>
      <c r="I64" s="222" t="s">
        <v>109</v>
      </c>
      <c r="J64" s="222">
        <f>SUM('(2) Materials'!G56)</f>
        <v>0</v>
      </c>
      <c r="K64" s="222">
        <f>SUM('(2) Materials'!H56)</f>
        <v>0</v>
      </c>
      <c r="L64" s="224">
        <f t="shared" si="1"/>
        <v>0</v>
      </c>
      <c r="N64" s="319"/>
      <c r="O64" s="319"/>
      <c r="P64" s="319"/>
      <c r="Q64" s="319"/>
      <c r="R64" s="319"/>
      <c r="S64" s="319"/>
      <c r="T64" s="319"/>
      <c r="U64" s="319"/>
    </row>
    <row r="65" spans="1:21" ht="16.5" customHeight="1">
      <c r="A65" s="319"/>
      <c r="B65" s="459"/>
      <c r="C65" s="201" t="s">
        <v>236</v>
      </c>
      <c r="D65" s="214" t="s">
        <v>237</v>
      </c>
      <c r="E65" s="203">
        <f>SUM('(2) Materials'!E57)</f>
        <v>0</v>
      </c>
      <c r="F65" s="319"/>
      <c r="G65" s="222">
        <f>SUM('(2) Materials'!F57)</f>
        <v>0</v>
      </c>
      <c r="H65" s="222" t="s">
        <v>109</v>
      </c>
      <c r="I65" s="222" t="s">
        <v>109</v>
      </c>
      <c r="J65" s="222">
        <f>SUM('(2) Materials'!G57)</f>
        <v>0</v>
      </c>
      <c r="K65" s="222">
        <f>SUM('(2) Materials'!H57)</f>
        <v>0</v>
      </c>
      <c r="L65" s="224">
        <f t="shared" si="1"/>
        <v>0</v>
      </c>
      <c r="N65" s="319"/>
      <c r="O65" s="319"/>
      <c r="P65" s="319"/>
      <c r="Q65" s="319"/>
      <c r="R65" s="319"/>
      <c r="S65" s="319"/>
      <c r="T65" s="319"/>
      <c r="U65" s="319"/>
    </row>
    <row r="66" spans="1:21" ht="16.5" customHeight="1">
      <c r="A66" s="319"/>
      <c r="B66" s="459"/>
      <c r="C66" s="205" t="s">
        <v>222</v>
      </c>
      <c r="D66" s="87" t="s">
        <v>223</v>
      </c>
      <c r="E66" s="203">
        <f>SUM('(2) Materials'!E58)</f>
        <v>0</v>
      </c>
      <c r="F66" s="319"/>
      <c r="G66" s="222">
        <f>SUM('(2) Materials'!F58)</f>
        <v>0</v>
      </c>
      <c r="H66" s="222" t="s">
        <v>109</v>
      </c>
      <c r="I66" s="222" t="s">
        <v>109</v>
      </c>
      <c r="J66" s="222">
        <f>SUM('(2) Materials'!G58)</f>
        <v>0</v>
      </c>
      <c r="K66" s="222">
        <f>SUM('(2) Materials'!H58)</f>
        <v>0</v>
      </c>
      <c r="L66" s="224">
        <f t="shared" si="1"/>
        <v>0</v>
      </c>
      <c r="N66" s="319"/>
      <c r="O66" s="319"/>
      <c r="P66" s="319"/>
      <c r="Q66" s="319"/>
      <c r="R66" s="319"/>
      <c r="S66" s="319"/>
      <c r="T66" s="319"/>
      <c r="U66" s="319"/>
    </row>
    <row r="67" spans="1:21" ht="16.5" customHeight="1">
      <c r="A67" s="319"/>
      <c r="B67" s="459"/>
      <c r="C67" s="205" t="s">
        <v>224</v>
      </c>
      <c r="D67" s="87" t="s">
        <v>225</v>
      </c>
      <c r="E67" s="203">
        <f>SUM('(2) Materials'!E59)</f>
        <v>0</v>
      </c>
      <c r="F67" s="319"/>
      <c r="G67" s="222">
        <f>SUM('(2) Materials'!F59)</f>
        <v>0</v>
      </c>
      <c r="H67" s="222" t="s">
        <v>109</v>
      </c>
      <c r="I67" s="222" t="s">
        <v>109</v>
      </c>
      <c r="J67" s="222">
        <f>SUM('(2) Materials'!G59)</f>
        <v>0</v>
      </c>
      <c r="K67" s="222">
        <f>SUM('(2) Materials'!H59)</f>
        <v>0</v>
      </c>
      <c r="L67" s="224">
        <f t="shared" si="1"/>
        <v>0</v>
      </c>
      <c r="N67" s="319"/>
      <c r="O67" s="319"/>
      <c r="P67" s="319"/>
      <c r="Q67" s="319"/>
      <c r="R67" s="319"/>
      <c r="S67" s="319"/>
      <c r="T67" s="319"/>
      <c r="U67" s="319"/>
    </row>
    <row r="68" spans="1:21" ht="16.5" customHeight="1">
      <c r="A68" s="319"/>
      <c r="B68" s="460"/>
      <c r="C68" s="235" t="s">
        <v>226</v>
      </c>
      <c r="D68" s="87" t="s">
        <v>227</v>
      </c>
      <c r="E68" s="203">
        <f>SUM('(2) Materials'!E60)</f>
        <v>0</v>
      </c>
      <c r="F68" s="319"/>
      <c r="G68" s="222">
        <f>SUM('(2) Materials'!F60)</f>
        <v>0</v>
      </c>
      <c r="H68" s="222" t="s">
        <v>109</v>
      </c>
      <c r="I68" s="222" t="s">
        <v>109</v>
      </c>
      <c r="J68" s="222">
        <f>SUM('(2) Materials'!G60)</f>
        <v>0</v>
      </c>
      <c r="K68" s="222">
        <f>SUM('(2) Materials'!H60)</f>
        <v>0</v>
      </c>
      <c r="L68" s="224">
        <f t="shared" si="1"/>
        <v>0</v>
      </c>
      <c r="N68" s="319"/>
      <c r="O68" s="319"/>
      <c r="P68" s="319"/>
      <c r="Q68" s="319"/>
      <c r="R68" s="319"/>
      <c r="S68" s="319"/>
      <c r="T68" s="319"/>
      <c r="U68" s="319"/>
    </row>
    <row r="69" spans="1:21" ht="16.5" customHeight="1">
      <c r="A69" s="319"/>
      <c r="B69" s="462" t="s">
        <v>477</v>
      </c>
      <c r="C69" s="201" t="s">
        <v>46</v>
      </c>
      <c r="D69" s="219" t="s">
        <v>47</v>
      </c>
      <c r="E69" s="203">
        <f>SUM('(2) Materials'!E62)</f>
        <v>0</v>
      </c>
      <c r="F69" s="319"/>
      <c r="G69" s="222">
        <f>SUM('(2) Materials'!F62)</f>
        <v>0</v>
      </c>
      <c r="H69" s="222" t="s">
        <v>109</v>
      </c>
      <c r="I69" s="222" t="s">
        <v>109</v>
      </c>
      <c r="J69" s="222">
        <f>SUM('(2) Materials'!G62)</f>
        <v>0</v>
      </c>
      <c r="K69" s="222">
        <f>SUM('(2) Materials'!H62)</f>
        <v>0</v>
      </c>
      <c r="L69" s="224">
        <f t="shared" si="1"/>
        <v>0</v>
      </c>
      <c r="N69" s="319"/>
      <c r="O69" s="319"/>
      <c r="P69" s="319"/>
      <c r="Q69" s="319"/>
      <c r="R69" s="319"/>
      <c r="S69" s="319"/>
      <c r="T69" s="319"/>
      <c r="U69" s="319"/>
    </row>
    <row r="70" spans="1:21" ht="16.5" customHeight="1">
      <c r="A70" s="319"/>
      <c r="B70" s="463"/>
      <c r="C70" s="201" t="s">
        <v>478</v>
      </c>
      <c r="D70" s="87" t="s">
        <v>49</v>
      </c>
      <c r="E70" s="203">
        <f>SUM('(2) Materials'!E63)</f>
        <v>0</v>
      </c>
      <c r="F70" s="319"/>
      <c r="G70" s="222">
        <f>SUM('(2) Materials'!F63)</f>
        <v>0</v>
      </c>
      <c r="H70" s="222" t="s">
        <v>109</v>
      </c>
      <c r="I70" s="222" t="s">
        <v>109</v>
      </c>
      <c r="J70" s="222">
        <f>SUM('(2) Materials'!G63)</f>
        <v>0</v>
      </c>
      <c r="K70" s="222">
        <f>SUM('(2) Materials'!H63)</f>
        <v>0</v>
      </c>
      <c r="L70" s="224">
        <f t="shared" si="1"/>
        <v>0</v>
      </c>
      <c r="N70" s="319"/>
      <c r="O70" s="319"/>
      <c r="P70" s="319"/>
      <c r="Q70" s="319"/>
      <c r="R70" s="319"/>
      <c r="S70" s="319"/>
      <c r="T70" s="319"/>
      <c r="U70" s="319"/>
    </row>
    <row r="71" spans="1:21" ht="16.5" customHeight="1">
      <c r="A71" s="319"/>
      <c r="B71" s="463"/>
      <c r="C71" s="201" t="s">
        <v>232</v>
      </c>
      <c r="D71" s="87" t="s">
        <v>233</v>
      </c>
      <c r="E71" s="203">
        <f>SUM('(2) Materials'!E64)</f>
        <v>0</v>
      </c>
      <c r="F71" s="319"/>
      <c r="G71" s="222">
        <f>SUM('(2) Materials'!F64)</f>
        <v>0</v>
      </c>
      <c r="H71" s="222" t="s">
        <v>109</v>
      </c>
      <c r="I71" s="222" t="s">
        <v>109</v>
      </c>
      <c r="J71" s="222">
        <f>SUM('(2) Materials'!G64)</f>
        <v>0</v>
      </c>
      <c r="K71" s="222">
        <f>SUM('(2) Materials'!H64)</f>
        <v>0</v>
      </c>
      <c r="L71" s="224">
        <f t="shared" si="1"/>
        <v>0</v>
      </c>
      <c r="N71" s="319"/>
      <c r="O71" s="319"/>
      <c r="P71" s="319"/>
      <c r="Q71" s="319"/>
      <c r="R71" s="319"/>
      <c r="S71" s="319"/>
      <c r="T71" s="319"/>
      <c r="U71" s="319"/>
    </row>
    <row r="72" spans="1:21" ht="16.5" customHeight="1">
      <c r="A72" s="319"/>
      <c r="B72" s="463"/>
      <c r="C72" s="201" t="s">
        <v>234</v>
      </c>
      <c r="D72" s="87" t="s">
        <v>49</v>
      </c>
      <c r="E72" s="203">
        <f>SUM('(2) Materials'!E65)</f>
        <v>0</v>
      </c>
      <c r="F72" s="319"/>
      <c r="G72" s="222">
        <f>SUM('(2) Materials'!F65)</f>
        <v>0</v>
      </c>
      <c r="H72" s="222" t="s">
        <v>109</v>
      </c>
      <c r="I72" s="222" t="s">
        <v>109</v>
      </c>
      <c r="J72" s="222">
        <f>SUM('(2) Materials'!G65)</f>
        <v>0</v>
      </c>
      <c r="K72" s="222">
        <f>SUM('(2) Materials'!H65)</f>
        <v>0</v>
      </c>
      <c r="L72" s="224">
        <f t="shared" si="1"/>
        <v>0</v>
      </c>
      <c r="N72" s="319"/>
      <c r="O72" s="319"/>
      <c r="P72" s="319"/>
      <c r="Q72" s="319"/>
      <c r="R72" s="319"/>
      <c r="S72" s="319"/>
      <c r="T72" s="319"/>
      <c r="U72" s="319"/>
    </row>
    <row r="73" spans="1:21" ht="16.5" customHeight="1">
      <c r="A73" s="319"/>
      <c r="B73" s="463"/>
      <c r="C73" s="201" t="s">
        <v>50</v>
      </c>
      <c r="D73" s="87" t="s">
        <v>51</v>
      </c>
      <c r="E73" s="203">
        <f>SUM('(2) Materials'!E66)</f>
        <v>0</v>
      </c>
      <c r="F73" s="319"/>
      <c r="G73" s="222">
        <f>SUM('(2) Materials'!F66)</f>
        <v>0</v>
      </c>
      <c r="H73" s="222" t="s">
        <v>109</v>
      </c>
      <c r="I73" s="222" t="s">
        <v>109</v>
      </c>
      <c r="J73" s="222">
        <f>SUM('(2) Materials'!G66)</f>
        <v>0</v>
      </c>
      <c r="K73" s="222">
        <f>SUM('(2) Materials'!H66)</f>
        <v>0</v>
      </c>
      <c r="L73" s="224">
        <f t="shared" si="1"/>
        <v>0</v>
      </c>
      <c r="N73" s="319"/>
      <c r="O73" s="319"/>
      <c r="P73" s="319"/>
      <c r="Q73" s="319"/>
      <c r="R73" s="319"/>
      <c r="S73" s="319"/>
      <c r="T73" s="319"/>
      <c r="U73" s="319"/>
    </row>
    <row r="74" spans="1:21" ht="16.5" customHeight="1">
      <c r="A74" s="319"/>
      <c r="B74" s="463"/>
      <c r="C74" s="201" t="s">
        <v>52</v>
      </c>
      <c r="D74" s="87" t="s">
        <v>225</v>
      </c>
      <c r="E74" s="222">
        <f>SUM('(2) Materials'!E67)</f>
        <v>0</v>
      </c>
      <c r="F74" s="319"/>
      <c r="G74" s="222">
        <f>SUM('(2) Materials'!F67)</f>
        <v>0</v>
      </c>
      <c r="H74" s="222" t="s">
        <v>109</v>
      </c>
      <c r="I74" s="222" t="s">
        <v>109</v>
      </c>
      <c r="J74" s="222">
        <f>SUM('(2) Materials'!G67)</f>
        <v>0</v>
      </c>
      <c r="K74" s="222">
        <f>SUM('(2) Materials'!H67)</f>
        <v>0</v>
      </c>
      <c r="L74" s="224">
        <f t="shared" si="1"/>
        <v>0</v>
      </c>
      <c r="N74" s="319"/>
      <c r="O74" s="319"/>
      <c r="P74" s="319"/>
      <c r="Q74" s="319"/>
      <c r="R74" s="319"/>
      <c r="S74" s="319"/>
      <c r="T74" s="319"/>
      <c r="U74" s="319"/>
    </row>
    <row r="75" spans="1:21" ht="16.5" customHeight="1">
      <c r="A75" s="319"/>
      <c r="B75" s="463"/>
      <c r="C75" s="201" t="s">
        <v>53</v>
      </c>
      <c r="D75" s="214" t="s">
        <v>54</v>
      </c>
      <c r="E75" s="203">
        <f>SUM('(2) Materials'!E68)</f>
        <v>0</v>
      </c>
      <c r="F75" s="319"/>
      <c r="G75" s="222">
        <f>SUM('(2) Materials'!F68)</f>
        <v>0</v>
      </c>
      <c r="H75" s="222" t="s">
        <v>109</v>
      </c>
      <c r="I75" s="222" t="s">
        <v>109</v>
      </c>
      <c r="J75" s="222">
        <f>SUM('(2) Materials'!G68)</f>
        <v>0</v>
      </c>
      <c r="K75" s="222">
        <f>SUM('(2) Materials'!H68)</f>
        <v>0</v>
      </c>
      <c r="L75" s="224">
        <f t="shared" si="1"/>
        <v>0</v>
      </c>
      <c r="N75" s="319"/>
      <c r="O75" s="319"/>
      <c r="P75" s="319"/>
      <c r="Q75" s="319"/>
      <c r="R75" s="319"/>
      <c r="S75" s="319"/>
      <c r="T75" s="319"/>
      <c r="U75" s="319"/>
    </row>
    <row r="76" spans="1:21" ht="16.5" customHeight="1">
      <c r="A76" s="319"/>
      <c r="B76" s="463"/>
      <c r="C76" s="201" t="s">
        <v>55</v>
      </c>
      <c r="D76" s="87" t="s">
        <v>225</v>
      </c>
      <c r="E76" s="203">
        <f>SUM('(2) Materials'!E69)</f>
        <v>0</v>
      </c>
      <c r="F76" s="319"/>
      <c r="G76" s="222">
        <f>SUM('(2) Materials'!F69)</f>
        <v>0</v>
      </c>
      <c r="H76" s="222" t="s">
        <v>109</v>
      </c>
      <c r="I76" s="222" t="s">
        <v>109</v>
      </c>
      <c r="J76" s="222">
        <f>SUM('(2) Materials'!G69)</f>
        <v>0</v>
      </c>
      <c r="K76" s="222">
        <f>SUM('(2) Materials'!H69)</f>
        <v>0</v>
      </c>
      <c r="L76" s="224">
        <f t="shared" si="1"/>
        <v>0</v>
      </c>
      <c r="N76" s="319"/>
      <c r="O76" s="319"/>
      <c r="P76" s="319"/>
      <c r="Q76" s="319"/>
      <c r="R76" s="319"/>
      <c r="S76" s="319"/>
      <c r="T76" s="319"/>
      <c r="U76" s="319"/>
    </row>
    <row r="77" spans="1:21" ht="16.5" customHeight="1">
      <c r="A77" s="319"/>
      <c r="B77" s="464"/>
      <c r="C77" s="201" t="s">
        <v>56</v>
      </c>
      <c r="D77" s="214" t="s">
        <v>57</v>
      </c>
      <c r="E77" s="203">
        <f>SUM('(2) Materials'!E70)</f>
        <v>0</v>
      </c>
      <c r="F77" s="319"/>
      <c r="G77" s="222">
        <f>SUM('(2) Materials'!F70)</f>
        <v>0</v>
      </c>
      <c r="H77" s="222" t="s">
        <v>109</v>
      </c>
      <c r="I77" s="222" t="s">
        <v>109</v>
      </c>
      <c r="J77" s="222">
        <f>SUM('(2) Materials'!G70)</f>
        <v>0</v>
      </c>
      <c r="K77" s="222">
        <f>SUM('(2) Materials'!H70)</f>
        <v>0</v>
      </c>
      <c r="L77" s="224">
        <f t="shared" si="1"/>
        <v>0</v>
      </c>
      <c r="N77" s="319"/>
      <c r="O77" s="319"/>
      <c r="P77" s="319"/>
      <c r="Q77" s="319"/>
      <c r="R77" s="319"/>
      <c r="S77" s="319"/>
      <c r="T77" s="319"/>
      <c r="U77" s="319"/>
    </row>
    <row r="78" spans="1:21" ht="16.5" customHeight="1">
      <c r="A78" s="319"/>
      <c r="B78" s="199" t="s">
        <v>479</v>
      </c>
      <c r="C78" s="236" t="s">
        <v>247</v>
      </c>
      <c r="D78" s="133" t="s">
        <v>225</v>
      </c>
      <c r="E78" s="203">
        <f>SUM('(2) Materials'!E72)</f>
        <v>0</v>
      </c>
      <c r="F78" s="319"/>
      <c r="G78" s="222">
        <f>SUM('(2) Materials'!F71)</f>
        <v>0</v>
      </c>
      <c r="H78" s="222" t="s">
        <v>109</v>
      </c>
      <c r="I78" s="222" t="s">
        <v>109</v>
      </c>
      <c r="J78" s="222">
        <f>SUM('(2) Materials'!G71)</f>
        <v>0</v>
      </c>
      <c r="K78" s="222">
        <f>SUM('(2) Materials'!H71)</f>
        <v>0</v>
      </c>
      <c r="L78" s="224">
        <f t="shared" si="1"/>
        <v>0</v>
      </c>
      <c r="N78" s="319"/>
      <c r="O78" s="319"/>
      <c r="P78" s="319"/>
      <c r="Q78" s="319"/>
      <c r="R78" s="319"/>
      <c r="S78" s="319"/>
      <c r="T78" s="319"/>
      <c r="U78" s="319"/>
    </row>
    <row r="79" spans="1:21" ht="30" customHeight="1">
      <c r="A79" s="319"/>
      <c r="B79" s="465" t="s">
        <v>480</v>
      </c>
      <c r="C79" s="466"/>
      <c r="D79" s="207" t="s">
        <v>465</v>
      </c>
      <c r="E79" s="212" t="s">
        <v>454</v>
      </c>
      <c r="F79" s="319"/>
      <c r="H79" s="207" t="s">
        <v>501</v>
      </c>
      <c r="I79" s="207" t="s">
        <v>502</v>
      </c>
      <c r="J79" s="207" t="s">
        <v>503</v>
      </c>
      <c r="K79" s="448" t="s">
        <v>504</v>
      </c>
      <c r="L79" s="448"/>
      <c r="N79" s="319"/>
      <c r="O79" s="319"/>
      <c r="P79" s="319"/>
      <c r="Q79" s="319"/>
      <c r="R79" s="319"/>
      <c r="S79" s="319"/>
      <c r="T79" s="319"/>
      <c r="U79" s="319"/>
    </row>
    <row r="80" spans="1:21" ht="16.5" customHeight="1">
      <c r="A80" s="319"/>
      <c r="B80" s="467" t="s">
        <v>440</v>
      </c>
      <c r="C80" s="223" t="s">
        <v>196</v>
      </c>
      <c r="D80" s="197" t="s">
        <v>122</v>
      </c>
      <c r="E80" s="222">
        <f>SUM('(3) Transport'!F19)</f>
        <v>0</v>
      </c>
      <c r="F80" s="319"/>
      <c r="G80" s="319"/>
      <c r="H80" s="222" t="e">
        <f>SUM(H24:H78)</f>
        <v>#REF!</v>
      </c>
      <c r="I80" s="222" t="e">
        <f>SUM(I24:I78)</f>
        <v>#REF!</v>
      </c>
      <c r="J80" s="222" t="e">
        <f>SUM(J24:J78)</f>
        <v>#REF!</v>
      </c>
      <c r="K80" s="449" t="e">
        <f>SUM(L24:L78)</f>
        <v>#REF!</v>
      </c>
      <c r="L80" s="449"/>
      <c r="N80" s="319"/>
      <c r="O80" s="319"/>
      <c r="P80" s="319"/>
      <c r="Q80" s="319"/>
      <c r="R80" s="319"/>
      <c r="S80" s="319"/>
      <c r="T80" s="319"/>
      <c r="U80" s="319"/>
    </row>
    <row r="81" spans="1:23" ht="16.5" customHeight="1">
      <c r="A81" s="319"/>
      <c r="B81" s="459"/>
      <c r="C81" s="201" t="s">
        <v>197</v>
      </c>
      <c r="D81" s="199" t="s">
        <v>122</v>
      </c>
      <c r="E81" s="222">
        <f>SUM('(3) Transport'!F20)</f>
        <v>0</v>
      </c>
      <c r="F81" s="319"/>
      <c r="G81" s="319"/>
      <c r="H81" s="319"/>
      <c r="I81" s="319"/>
      <c r="J81" s="319"/>
      <c r="K81" s="319"/>
      <c r="L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</row>
    <row r="82" spans="1:23" ht="16.5" customHeight="1">
      <c r="A82" s="319"/>
      <c r="B82" s="460"/>
      <c r="C82" s="201" t="s">
        <v>108</v>
      </c>
      <c r="D82" s="199" t="s">
        <v>122</v>
      </c>
      <c r="E82" s="222">
        <f>SUM('(3) Transport'!F21)</f>
        <v>0</v>
      </c>
      <c r="F82" s="319"/>
      <c r="G82" s="319"/>
      <c r="H82" s="319"/>
      <c r="I82" s="319"/>
      <c r="J82" s="319"/>
      <c r="K82" s="319"/>
      <c r="L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</row>
    <row r="83" spans="1:23" ht="16.5" customHeight="1">
      <c r="A83" s="319"/>
      <c r="B83" s="343" t="s">
        <v>481</v>
      </c>
      <c r="C83" s="208" t="s">
        <v>73</v>
      </c>
      <c r="D83" s="214" t="s">
        <v>482</v>
      </c>
      <c r="E83" s="225">
        <f>SUM('(3) Transport'!F23)</f>
        <v>0</v>
      </c>
      <c r="F83" s="319"/>
      <c r="G83" s="319"/>
      <c r="H83" s="319"/>
      <c r="I83" s="319"/>
      <c r="J83" s="319"/>
      <c r="K83" s="319"/>
      <c r="L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</row>
    <row r="84" spans="1:23" ht="16.5" customHeight="1">
      <c r="A84" s="319"/>
      <c r="B84" s="343"/>
      <c r="C84" s="208" t="s">
        <v>74</v>
      </c>
      <c r="D84" s="214" t="s">
        <v>482</v>
      </c>
      <c r="E84" s="225">
        <f>SUM('(3) Transport'!F24)</f>
        <v>0</v>
      </c>
      <c r="F84" s="319"/>
      <c r="G84" s="319"/>
      <c r="H84" s="319"/>
      <c r="I84" s="319"/>
      <c r="J84" s="319"/>
      <c r="K84" s="319"/>
      <c r="L84" s="319"/>
      <c r="N84" s="319"/>
      <c r="O84" s="319"/>
      <c r="P84" s="319"/>
      <c r="Q84" s="319"/>
      <c r="R84" s="319"/>
      <c r="S84" s="319"/>
      <c r="T84" s="319"/>
      <c r="U84" s="319"/>
      <c r="V84" s="319"/>
      <c r="W84" s="319"/>
    </row>
    <row r="85" spans="1:23" ht="16.5" customHeight="1">
      <c r="A85" s="319"/>
      <c r="B85" s="343"/>
      <c r="C85" s="208" t="s">
        <v>75</v>
      </c>
      <c r="D85" s="214" t="s">
        <v>482</v>
      </c>
      <c r="E85" s="225">
        <f>SUM('(3) Transport'!F25)</f>
        <v>0</v>
      </c>
      <c r="F85" s="319"/>
      <c r="G85" s="319"/>
      <c r="H85" s="319"/>
      <c r="I85" s="319"/>
      <c r="J85" s="319"/>
      <c r="K85" s="319"/>
      <c r="L85" s="319"/>
      <c r="N85" s="319"/>
      <c r="O85" s="319"/>
      <c r="P85" s="319"/>
      <c r="Q85" s="319"/>
      <c r="R85" s="319"/>
      <c r="S85" s="319"/>
      <c r="T85" s="319"/>
      <c r="U85" s="319"/>
      <c r="V85" s="319"/>
      <c r="W85" s="319"/>
    </row>
    <row r="86" spans="1:23" ht="16.5" customHeight="1">
      <c r="A86" s="319"/>
      <c r="B86" s="343"/>
      <c r="C86" s="208" t="s">
        <v>76</v>
      </c>
      <c r="D86" s="214" t="s">
        <v>482</v>
      </c>
      <c r="E86" s="225">
        <f>SUM('(3) Transport'!F26)</f>
        <v>0</v>
      </c>
      <c r="F86" s="319"/>
      <c r="G86" s="319"/>
      <c r="H86" s="319"/>
      <c r="I86" s="319"/>
      <c r="J86" s="319"/>
      <c r="K86" s="319"/>
      <c r="L86" s="319"/>
      <c r="N86" s="319"/>
      <c r="O86" s="319"/>
      <c r="P86" s="319"/>
      <c r="Q86" s="319"/>
      <c r="R86" s="319"/>
      <c r="S86" s="319"/>
      <c r="T86" s="319"/>
      <c r="U86" s="319"/>
      <c r="V86" s="319"/>
      <c r="W86" s="319"/>
    </row>
    <row r="87" spans="1:23" ht="16.5" customHeight="1">
      <c r="A87" s="319"/>
      <c r="B87" s="343" t="s">
        <v>483</v>
      </c>
      <c r="C87" s="208" t="s">
        <v>77</v>
      </c>
      <c r="D87" s="214" t="s">
        <v>482</v>
      </c>
      <c r="E87" s="225">
        <f>SUM('(3) Transport'!F27)</f>
        <v>0</v>
      </c>
      <c r="F87" s="319"/>
      <c r="G87" s="319"/>
      <c r="H87" s="319"/>
      <c r="I87" s="319"/>
      <c r="J87" s="319"/>
      <c r="K87" s="319"/>
      <c r="L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</row>
    <row r="88" spans="1:23" ht="16.5" customHeight="1">
      <c r="A88" s="319"/>
      <c r="B88" s="343"/>
      <c r="C88" s="208" t="s">
        <v>78</v>
      </c>
      <c r="D88" s="214" t="s">
        <v>482</v>
      </c>
      <c r="E88" s="225">
        <f>SUM('(3) Transport'!F28)</f>
        <v>0</v>
      </c>
      <c r="F88" s="319"/>
      <c r="G88" s="319"/>
      <c r="H88" s="319"/>
      <c r="I88" s="319"/>
      <c r="J88" s="319"/>
      <c r="K88" s="319"/>
      <c r="L88" s="319"/>
      <c r="N88" s="319"/>
      <c r="O88" s="319"/>
      <c r="P88" s="319"/>
      <c r="Q88" s="319"/>
      <c r="R88" s="319"/>
      <c r="S88" s="319"/>
      <c r="T88" s="319"/>
      <c r="U88" s="319"/>
      <c r="V88" s="319"/>
      <c r="W88" s="319"/>
    </row>
    <row r="89" spans="1:23" ht="16.5" customHeight="1">
      <c r="A89" s="319"/>
      <c r="B89" s="343"/>
      <c r="C89" s="208" t="s">
        <v>75</v>
      </c>
      <c r="D89" s="214" t="s">
        <v>482</v>
      </c>
      <c r="E89" s="225">
        <f>SUM('(3) Transport'!F29)</f>
        <v>0</v>
      </c>
      <c r="F89" s="319"/>
      <c r="G89" s="319"/>
      <c r="H89" s="319"/>
      <c r="I89" s="319"/>
      <c r="J89" s="319"/>
      <c r="K89" s="319"/>
      <c r="L89" s="319"/>
      <c r="N89" s="319"/>
      <c r="O89" s="319"/>
      <c r="P89" s="319"/>
      <c r="Q89" s="319"/>
      <c r="R89" s="319"/>
      <c r="S89" s="319"/>
      <c r="T89" s="319"/>
      <c r="U89" s="319"/>
      <c r="V89" s="319"/>
      <c r="W89" s="319"/>
    </row>
    <row r="90" spans="1:23" ht="16.5" customHeight="1">
      <c r="A90" s="319"/>
      <c r="B90" s="343"/>
      <c r="C90" s="208" t="s">
        <v>76</v>
      </c>
      <c r="D90" s="214" t="s">
        <v>482</v>
      </c>
      <c r="E90" s="225">
        <f>SUM('(3) Transport'!F30)</f>
        <v>0</v>
      </c>
      <c r="F90" s="319"/>
      <c r="G90" s="319"/>
      <c r="H90" s="319"/>
      <c r="I90" s="319"/>
      <c r="J90" s="319"/>
      <c r="K90" s="319"/>
      <c r="L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</row>
    <row r="91" spans="1:23" ht="16.5" customHeight="1">
      <c r="A91" s="319"/>
      <c r="B91" s="343" t="s">
        <v>484</v>
      </c>
      <c r="C91" s="208" t="s">
        <v>485</v>
      </c>
      <c r="D91" s="214" t="s">
        <v>482</v>
      </c>
      <c r="E91" s="225">
        <f>SUM('(3) Transport'!F31)</f>
        <v>0</v>
      </c>
      <c r="F91" s="319"/>
      <c r="G91" s="319"/>
      <c r="H91" s="319"/>
      <c r="I91" s="319"/>
      <c r="J91" s="319"/>
      <c r="K91" s="319"/>
      <c r="L91" s="319"/>
      <c r="N91" s="319"/>
      <c r="O91" s="319"/>
      <c r="P91" s="319"/>
      <c r="Q91" s="319"/>
      <c r="R91" s="319"/>
      <c r="S91" s="319"/>
      <c r="T91" s="319"/>
      <c r="U91" s="319"/>
      <c r="V91" s="319"/>
      <c r="W91" s="319"/>
    </row>
    <row r="92" spans="1:23" ht="16.5" customHeight="1">
      <c r="A92" s="319"/>
      <c r="B92" s="343"/>
      <c r="C92" s="208" t="s">
        <v>486</v>
      </c>
      <c r="D92" s="214" t="s">
        <v>482</v>
      </c>
      <c r="E92" s="225">
        <f>SUM('(3) Transport'!F32)</f>
        <v>0</v>
      </c>
      <c r="F92" s="319"/>
      <c r="G92" s="319"/>
      <c r="H92" s="319"/>
      <c r="I92" s="319"/>
      <c r="J92" s="319"/>
      <c r="K92" s="319"/>
      <c r="L92" s="319"/>
      <c r="N92" s="319"/>
      <c r="O92" s="319"/>
      <c r="P92" s="319"/>
      <c r="Q92" s="319"/>
      <c r="R92" s="319"/>
      <c r="S92" s="319"/>
      <c r="T92" s="319"/>
      <c r="U92" s="319"/>
      <c r="V92" s="319"/>
      <c r="W92" s="319"/>
    </row>
    <row r="93" spans="1:23" ht="16.5" customHeight="1">
      <c r="A93" s="319"/>
      <c r="B93" s="462" t="s">
        <v>487</v>
      </c>
      <c r="C93" s="208" t="s">
        <v>217</v>
      </c>
      <c r="D93" s="214" t="s">
        <v>482</v>
      </c>
      <c r="E93" s="225">
        <f>SUM('(3) Transport'!F33)</f>
        <v>0</v>
      </c>
      <c r="F93" s="319"/>
      <c r="G93" s="319"/>
      <c r="H93" s="319"/>
      <c r="I93" s="319"/>
      <c r="J93" s="319"/>
      <c r="K93" s="319"/>
      <c r="L93" s="319"/>
      <c r="N93" s="319"/>
      <c r="O93" s="319"/>
      <c r="P93" s="319"/>
      <c r="Q93" s="319"/>
      <c r="R93" s="319"/>
      <c r="S93" s="319"/>
      <c r="T93" s="319"/>
      <c r="U93" s="319"/>
      <c r="V93" s="319"/>
      <c r="W93" s="319"/>
    </row>
    <row r="94" spans="1:23" ht="16.5" customHeight="1">
      <c r="A94" s="319"/>
      <c r="B94" s="463"/>
      <c r="C94" s="208" t="s">
        <v>218</v>
      </c>
      <c r="D94" s="214" t="s">
        <v>482</v>
      </c>
      <c r="E94" s="225">
        <f>SUM('(3) Transport'!F34)</f>
        <v>0</v>
      </c>
      <c r="F94" s="319"/>
      <c r="G94" s="319"/>
      <c r="H94" s="319"/>
      <c r="I94" s="319"/>
      <c r="J94" s="319"/>
      <c r="K94" s="319"/>
      <c r="L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</row>
    <row r="95" spans="1:23" ht="16.5" customHeight="1">
      <c r="A95" s="319"/>
      <c r="B95" s="464"/>
      <c r="C95" s="208" t="s">
        <v>76</v>
      </c>
      <c r="D95" s="214" t="s">
        <v>482</v>
      </c>
      <c r="E95" s="225">
        <f>SUM('(3) Transport'!F35)</f>
        <v>0</v>
      </c>
      <c r="F95" s="319"/>
      <c r="G95" s="319"/>
      <c r="H95" s="319"/>
      <c r="I95" s="319"/>
      <c r="J95" s="319"/>
      <c r="K95" s="319"/>
      <c r="L95" s="319"/>
      <c r="N95" s="319"/>
      <c r="O95" s="319"/>
      <c r="P95" s="319"/>
      <c r="Q95" s="319"/>
      <c r="R95" s="319"/>
      <c r="S95" s="319"/>
      <c r="T95" s="319"/>
      <c r="U95" s="319"/>
      <c r="V95" s="319"/>
      <c r="W95" s="319"/>
    </row>
    <row r="96" spans="1:23" ht="16.5" customHeight="1">
      <c r="A96" s="319"/>
      <c r="B96" s="450" t="s">
        <v>488</v>
      </c>
      <c r="C96" s="451"/>
      <c r="D96" s="214" t="s">
        <v>482</v>
      </c>
      <c r="E96" s="225">
        <f>SUM('(3) Transport'!F36)</f>
        <v>0</v>
      </c>
      <c r="F96" s="319"/>
      <c r="G96" s="319"/>
      <c r="H96" s="319"/>
      <c r="I96" s="319"/>
      <c r="J96" s="319"/>
      <c r="K96" s="319"/>
      <c r="L96" s="319"/>
      <c r="N96" s="319"/>
      <c r="O96" s="319"/>
      <c r="P96" s="319"/>
      <c r="Q96" s="319"/>
      <c r="R96" s="319"/>
      <c r="S96" s="319"/>
      <c r="T96" s="319"/>
      <c r="U96" s="319"/>
      <c r="V96" s="319"/>
      <c r="W96" s="319"/>
    </row>
    <row r="97" spans="1:23" ht="16.5" customHeight="1">
      <c r="A97" s="319"/>
      <c r="B97" s="452" t="s">
        <v>69</v>
      </c>
      <c r="C97" s="208" t="s">
        <v>489</v>
      </c>
      <c r="D97" s="214" t="s">
        <v>482</v>
      </c>
      <c r="E97" s="225">
        <f>SUM('(3) Transport'!F37)</f>
        <v>0</v>
      </c>
      <c r="F97" s="319"/>
      <c r="G97" s="319"/>
      <c r="H97" s="319"/>
      <c r="I97" s="319"/>
      <c r="J97" s="319"/>
      <c r="K97" s="319"/>
      <c r="L97" s="319"/>
      <c r="N97" s="319"/>
      <c r="O97" s="319"/>
      <c r="P97" s="319"/>
      <c r="Q97" s="319"/>
      <c r="R97" s="319"/>
      <c r="S97" s="319"/>
      <c r="T97" s="319"/>
      <c r="U97" s="319"/>
      <c r="V97" s="319"/>
      <c r="W97" s="319"/>
    </row>
    <row r="98" spans="1:23" ht="16.5" customHeight="1">
      <c r="A98" s="319"/>
      <c r="B98" s="453"/>
      <c r="C98" s="208" t="s">
        <v>81</v>
      </c>
      <c r="D98" s="214" t="s">
        <v>482</v>
      </c>
      <c r="E98" s="225">
        <f>SUM('(3) Transport'!F38)</f>
        <v>0</v>
      </c>
      <c r="F98" s="319"/>
      <c r="G98" s="319"/>
      <c r="H98" s="319"/>
      <c r="I98" s="319"/>
      <c r="J98" s="319"/>
      <c r="K98" s="319"/>
      <c r="L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</row>
    <row r="99" spans="1:23" ht="16.5" customHeight="1">
      <c r="A99" s="319"/>
      <c r="B99" s="453"/>
      <c r="C99" s="208" t="s">
        <v>82</v>
      </c>
      <c r="D99" s="214" t="s">
        <v>482</v>
      </c>
      <c r="E99" s="225">
        <f>SUM('(3) Transport'!F39)</f>
        <v>0</v>
      </c>
      <c r="F99" s="319"/>
      <c r="G99" s="319"/>
      <c r="H99" s="319"/>
      <c r="I99" s="319"/>
      <c r="J99" s="319"/>
      <c r="K99" s="319"/>
      <c r="L99" s="319"/>
      <c r="N99" s="319"/>
      <c r="O99" s="319"/>
      <c r="P99" s="319"/>
      <c r="Q99" s="319"/>
      <c r="R99" s="319"/>
      <c r="S99" s="319"/>
      <c r="T99" s="319"/>
      <c r="U99" s="319"/>
      <c r="V99" s="319"/>
      <c r="W99" s="319"/>
    </row>
    <row r="100" spans="1:23" ht="16.5" customHeight="1">
      <c r="A100" s="319"/>
      <c r="B100" s="454"/>
      <c r="C100" s="208" t="s">
        <v>206</v>
      </c>
      <c r="D100" s="214" t="s">
        <v>482</v>
      </c>
      <c r="E100" s="225">
        <f>SUM('(3) Transport'!F40)</f>
        <v>0</v>
      </c>
      <c r="F100" s="319"/>
      <c r="G100" s="319"/>
      <c r="H100" s="319"/>
      <c r="I100" s="319"/>
      <c r="J100" s="319"/>
      <c r="K100" s="319"/>
      <c r="L100" s="319"/>
      <c r="N100" s="319"/>
      <c r="O100" s="319"/>
      <c r="P100" s="319"/>
      <c r="Q100" s="319"/>
      <c r="R100" s="319"/>
      <c r="S100" s="319"/>
      <c r="T100" s="319"/>
      <c r="U100" s="319"/>
      <c r="V100" s="319"/>
      <c r="W100" s="319"/>
    </row>
    <row r="101" spans="1:23" ht="16.5" customHeight="1">
      <c r="A101" s="319"/>
      <c r="B101" s="450" t="s">
        <v>41</v>
      </c>
      <c r="C101" s="451"/>
      <c r="D101" s="214" t="s">
        <v>482</v>
      </c>
      <c r="E101" s="225">
        <f>SUM('(3) Transport'!F41)</f>
        <v>0</v>
      </c>
      <c r="F101" s="319"/>
      <c r="G101" s="319"/>
      <c r="H101" s="319"/>
      <c r="I101" s="319"/>
      <c r="J101" s="319"/>
      <c r="K101" s="319"/>
      <c r="L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</row>
    <row r="102" spans="1:23" ht="16.5" customHeight="1">
      <c r="A102" s="319"/>
      <c r="B102" s="450" t="s">
        <v>40</v>
      </c>
      <c r="C102" s="451"/>
      <c r="D102" s="214" t="s">
        <v>482</v>
      </c>
      <c r="E102" s="225">
        <f>SUM('(3) Transport'!F42)</f>
        <v>0</v>
      </c>
      <c r="F102" s="319"/>
      <c r="G102" s="319"/>
      <c r="H102" s="319"/>
      <c r="I102" s="319"/>
      <c r="J102" s="319"/>
      <c r="K102" s="319"/>
      <c r="L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</row>
    <row r="103" spans="1:23" ht="16.5" customHeight="1">
      <c r="A103" s="319"/>
      <c r="B103" s="452" t="s">
        <v>490</v>
      </c>
      <c r="C103" s="226" t="s">
        <v>203</v>
      </c>
      <c r="D103" s="214" t="s">
        <v>482</v>
      </c>
      <c r="E103" s="225">
        <f>SUM('(3) Transport'!F43)</f>
        <v>0</v>
      </c>
      <c r="F103" s="319"/>
      <c r="G103" s="319"/>
      <c r="H103" s="319"/>
      <c r="I103" s="319"/>
      <c r="J103" s="319"/>
      <c r="K103" s="319"/>
      <c r="L103" s="319"/>
      <c r="N103" s="319"/>
      <c r="O103" s="319"/>
      <c r="P103" s="319"/>
      <c r="Q103" s="319"/>
      <c r="R103" s="319"/>
      <c r="S103" s="319"/>
      <c r="T103" s="319"/>
      <c r="U103" s="319"/>
      <c r="V103" s="319"/>
      <c r="W103" s="319"/>
    </row>
    <row r="104" spans="1:23" ht="16.5" customHeight="1">
      <c r="A104" s="319"/>
      <c r="B104" s="453"/>
      <c r="C104" s="226" t="s">
        <v>131</v>
      </c>
      <c r="D104" s="214" t="s">
        <v>482</v>
      </c>
      <c r="E104" s="225">
        <f>SUM('(3) Transport'!F44)</f>
        <v>0</v>
      </c>
      <c r="F104" s="319"/>
      <c r="G104" s="319"/>
      <c r="H104" s="319"/>
      <c r="I104" s="319"/>
      <c r="J104" s="319"/>
      <c r="K104" s="319"/>
      <c r="L104" s="319"/>
      <c r="N104" s="319"/>
      <c r="O104" s="319"/>
      <c r="P104" s="319"/>
      <c r="Q104" s="319"/>
      <c r="R104" s="319"/>
      <c r="S104" s="319"/>
      <c r="T104" s="319"/>
      <c r="U104" s="319"/>
      <c r="V104" s="319"/>
      <c r="W104" s="319"/>
    </row>
    <row r="105" spans="1:23" ht="16.5" customHeight="1">
      <c r="A105" s="319"/>
      <c r="B105" s="454"/>
      <c r="C105" s="226" t="s">
        <v>132</v>
      </c>
      <c r="D105" s="214" t="s">
        <v>482</v>
      </c>
      <c r="E105" s="225">
        <f>SUM('(3) Transport'!F45)</f>
        <v>0</v>
      </c>
      <c r="F105" s="319"/>
      <c r="G105" s="319"/>
      <c r="H105" s="319"/>
      <c r="I105" s="319"/>
      <c r="J105" s="319"/>
      <c r="K105" s="319"/>
      <c r="L105" s="319"/>
      <c r="N105" s="319"/>
      <c r="O105" s="319"/>
      <c r="P105" s="319"/>
      <c r="Q105" s="319"/>
      <c r="R105" s="319"/>
      <c r="S105" s="319"/>
      <c r="T105" s="319"/>
      <c r="U105" s="319"/>
      <c r="V105" s="319"/>
      <c r="W105" s="319"/>
    </row>
    <row r="106" spans="1:23" ht="16.5" customHeight="1">
      <c r="A106" s="319"/>
      <c r="B106" s="455" t="s">
        <v>519</v>
      </c>
      <c r="C106" s="205" t="s">
        <v>73</v>
      </c>
      <c r="D106" s="214" t="s">
        <v>482</v>
      </c>
      <c r="E106" s="203">
        <f>SUM('(3) Transport'!D64)</f>
        <v>0</v>
      </c>
      <c r="F106" s="319"/>
      <c r="G106" s="319"/>
      <c r="H106" s="319"/>
      <c r="I106" s="319"/>
      <c r="J106" s="319"/>
      <c r="K106" s="319"/>
      <c r="L106" s="319"/>
      <c r="N106" s="319"/>
      <c r="O106" s="319"/>
      <c r="P106" s="319"/>
      <c r="Q106" s="319"/>
      <c r="R106" s="319"/>
      <c r="S106" s="319"/>
      <c r="T106" s="319"/>
      <c r="U106" s="319"/>
      <c r="V106" s="319"/>
      <c r="W106" s="319"/>
    </row>
    <row r="107" spans="1:23" ht="16.5" customHeight="1">
      <c r="A107" s="319"/>
      <c r="B107" s="456"/>
      <c r="C107" s="205" t="s">
        <v>74</v>
      </c>
      <c r="D107" s="214" t="s">
        <v>482</v>
      </c>
      <c r="E107" s="203">
        <f>SUM('(3) Transport'!D65)</f>
        <v>0</v>
      </c>
      <c r="F107" s="319"/>
      <c r="G107" s="319"/>
      <c r="H107" s="319"/>
      <c r="I107" s="319"/>
      <c r="J107" s="319"/>
      <c r="K107" s="319"/>
      <c r="L107" s="319"/>
      <c r="N107" s="319"/>
      <c r="O107" s="319"/>
      <c r="P107" s="319"/>
      <c r="Q107" s="319"/>
      <c r="R107" s="319"/>
      <c r="S107" s="319"/>
      <c r="T107" s="319"/>
      <c r="U107" s="319"/>
      <c r="V107" s="319"/>
      <c r="W107" s="319"/>
    </row>
    <row r="108" spans="1:23" ht="16.5" customHeight="1">
      <c r="A108" s="319"/>
      <c r="B108" s="456"/>
      <c r="C108" s="205" t="s">
        <v>75</v>
      </c>
      <c r="D108" s="214" t="s">
        <v>482</v>
      </c>
      <c r="E108" s="203">
        <f>SUM('(3) Transport'!D66)</f>
        <v>0</v>
      </c>
      <c r="F108" s="319"/>
      <c r="G108" s="319"/>
      <c r="H108" s="319"/>
      <c r="I108" s="319"/>
      <c r="J108" s="319"/>
      <c r="K108" s="319"/>
      <c r="L108" s="319"/>
      <c r="N108" s="319"/>
      <c r="O108" s="319"/>
      <c r="P108" s="319"/>
      <c r="Q108" s="319"/>
      <c r="R108" s="319"/>
      <c r="S108" s="319"/>
      <c r="T108" s="319"/>
      <c r="U108" s="319"/>
      <c r="V108" s="319"/>
      <c r="W108" s="319"/>
    </row>
    <row r="109" spans="1:23" ht="16.5" customHeight="1">
      <c r="A109" s="319"/>
      <c r="B109" s="457"/>
      <c r="C109" s="205" t="s">
        <v>76</v>
      </c>
      <c r="D109" s="214" t="s">
        <v>482</v>
      </c>
      <c r="E109" s="203">
        <f>SUM('(3) Transport'!D67)</f>
        <v>0</v>
      </c>
      <c r="F109" s="319"/>
      <c r="G109" s="319"/>
      <c r="H109" s="319"/>
      <c r="I109" s="319"/>
      <c r="J109" s="319"/>
      <c r="K109" s="319"/>
      <c r="L109" s="319"/>
      <c r="N109" s="319"/>
      <c r="O109" s="319"/>
      <c r="P109" s="319"/>
      <c r="Q109" s="319"/>
      <c r="R109" s="319"/>
      <c r="S109" s="319"/>
      <c r="T109" s="319"/>
      <c r="U109" s="319"/>
      <c r="V109" s="319"/>
      <c r="W109" s="319"/>
    </row>
    <row r="110" spans="1:23" ht="16.5" customHeight="1">
      <c r="A110" s="319"/>
      <c r="B110" s="458" t="s">
        <v>84</v>
      </c>
      <c r="C110" s="205" t="s">
        <v>74</v>
      </c>
      <c r="D110" s="214" t="s">
        <v>482</v>
      </c>
      <c r="E110" s="203">
        <f>SUM('(3) Transport'!D68)</f>
        <v>0</v>
      </c>
      <c r="F110" s="319"/>
      <c r="G110" s="319"/>
      <c r="H110" s="319"/>
      <c r="I110" s="319"/>
      <c r="J110" s="319"/>
      <c r="K110" s="319"/>
      <c r="L110" s="319"/>
      <c r="N110" s="319"/>
      <c r="O110" s="319"/>
      <c r="P110" s="319"/>
      <c r="Q110" s="319"/>
      <c r="R110" s="319"/>
      <c r="S110" s="319"/>
      <c r="T110" s="319"/>
      <c r="U110" s="319"/>
      <c r="V110" s="319"/>
      <c r="W110" s="319"/>
    </row>
    <row r="111" spans="1:23" ht="16.5" customHeight="1">
      <c r="A111" s="319"/>
      <c r="B111" s="457"/>
      <c r="C111" s="205" t="s">
        <v>75</v>
      </c>
      <c r="D111" s="214" t="s">
        <v>482</v>
      </c>
      <c r="E111" s="203">
        <f>SUM('(3) Transport'!D69)</f>
        <v>0</v>
      </c>
      <c r="F111" s="319"/>
      <c r="G111" s="319"/>
      <c r="H111" s="319"/>
      <c r="I111" s="319"/>
      <c r="J111" s="319"/>
      <c r="K111" s="319"/>
      <c r="L111" s="319"/>
      <c r="N111" s="319"/>
      <c r="O111" s="319"/>
      <c r="P111" s="319"/>
      <c r="Q111" s="319"/>
      <c r="R111" s="319"/>
      <c r="S111" s="319"/>
      <c r="T111" s="319"/>
      <c r="U111" s="319"/>
      <c r="V111" s="319"/>
      <c r="W111" s="319"/>
    </row>
    <row r="112" spans="1:23" ht="16.5" customHeight="1">
      <c r="A112" s="319"/>
      <c r="B112" s="458" t="s">
        <v>197</v>
      </c>
      <c r="C112" s="205" t="s">
        <v>77</v>
      </c>
      <c r="D112" s="214" t="s">
        <v>482</v>
      </c>
      <c r="E112" s="203">
        <f>SUM('(3) Transport'!D70)</f>
        <v>0</v>
      </c>
      <c r="F112" s="319"/>
      <c r="G112" s="319"/>
      <c r="H112" s="319"/>
      <c r="I112" s="319"/>
      <c r="J112" s="319"/>
      <c r="K112" s="319"/>
      <c r="L112" s="319"/>
      <c r="N112" s="319"/>
      <c r="O112" s="319"/>
      <c r="P112" s="319"/>
      <c r="Q112" s="319"/>
      <c r="R112" s="319"/>
      <c r="S112" s="319"/>
      <c r="T112" s="319"/>
      <c r="U112" s="319"/>
      <c r="V112" s="319"/>
      <c r="W112" s="319"/>
    </row>
    <row r="113" spans="1:23" ht="16.5" customHeight="1">
      <c r="A113" s="319"/>
      <c r="B113" s="456"/>
      <c r="C113" s="205" t="s">
        <v>78</v>
      </c>
      <c r="D113" s="214" t="s">
        <v>482</v>
      </c>
      <c r="E113" s="203">
        <f>SUM('(3) Transport'!D71)</f>
        <v>0</v>
      </c>
      <c r="F113" s="319"/>
      <c r="G113" s="319"/>
      <c r="H113" s="319"/>
      <c r="I113" s="319"/>
      <c r="J113" s="319"/>
      <c r="K113" s="319"/>
      <c r="L113" s="319"/>
      <c r="N113" s="319"/>
      <c r="O113" s="319"/>
      <c r="P113" s="319"/>
      <c r="Q113" s="319"/>
      <c r="R113" s="319"/>
      <c r="S113" s="319"/>
      <c r="T113" s="319"/>
      <c r="U113" s="319"/>
      <c r="V113" s="319"/>
      <c r="W113" s="319"/>
    </row>
    <row r="114" spans="1:23" ht="16.5" customHeight="1">
      <c r="A114" s="319"/>
      <c r="B114" s="456"/>
      <c r="C114" s="205" t="s">
        <v>75</v>
      </c>
      <c r="D114" s="214" t="s">
        <v>482</v>
      </c>
      <c r="E114" s="203">
        <f>SUM('(3) Transport'!D72)</f>
        <v>0</v>
      </c>
      <c r="F114" s="319"/>
      <c r="G114" s="319"/>
      <c r="H114" s="319"/>
      <c r="I114" s="319"/>
      <c r="J114" s="319"/>
      <c r="K114" s="319"/>
      <c r="L114" s="319"/>
      <c r="N114" s="319"/>
      <c r="O114" s="319"/>
      <c r="P114" s="319"/>
      <c r="Q114" s="319"/>
      <c r="R114" s="319"/>
      <c r="S114" s="319"/>
      <c r="T114" s="319"/>
      <c r="U114" s="319"/>
      <c r="V114" s="319"/>
      <c r="W114" s="319"/>
    </row>
    <row r="115" spans="1:23" ht="16.5" customHeight="1">
      <c r="A115" s="319"/>
      <c r="B115" s="457"/>
      <c r="C115" s="205" t="s">
        <v>76</v>
      </c>
      <c r="D115" s="214" t="s">
        <v>482</v>
      </c>
      <c r="E115" s="203">
        <f>SUM('(3) Transport'!D73)</f>
        <v>0</v>
      </c>
      <c r="F115" s="319"/>
      <c r="G115" s="319"/>
      <c r="H115" s="319"/>
      <c r="I115" s="319"/>
      <c r="J115" s="319"/>
      <c r="K115" s="319"/>
      <c r="L115" s="319"/>
      <c r="N115" s="319"/>
      <c r="O115" s="319"/>
      <c r="P115" s="319"/>
      <c r="Q115" s="319"/>
      <c r="R115" s="319"/>
      <c r="S115" s="319"/>
      <c r="T115" s="319"/>
      <c r="U115" s="319"/>
      <c r="V115" s="319"/>
      <c r="W115" s="319"/>
    </row>
    <row r="116" spans="1:23" ht="16.5" customHeight="1">
      <c r="A116" s="319"/>
      <c r="B116" s="458" t="s">
        <v>108</v>
      </c>
      <c r="C116" s="226" t="s">
        <v>217</v>
      </c>
      <c r="D116" s="214" t="s">
        <v>482</v>
      </c>
      <c r="E116" s="203">
        <f>SUM('(3) Transport'!D74)</f>
        <v>0</v>
      </c>
      <c r="F116" s="319"/>
      <c r="G116" s="319"/>
      <c r="H116" s="319"/>
      <c r="I116" s="319"/>
      <c r="J116" s="319"/>
      <c r="K116" s="319"/>
      <c r="L116" s="319"/>
      <c r="N116" s="319"/>
      <c r="O116" s="319"/>
      <c r="P116" s="319"/>
      <c r="Q116" s="319"/>
      <c r="R116" s="319"/>
      <c r="S116" s="319"/>
      <c r="T116" s="319"/>
      <c r="U116" s="319"/>
      <c r="V116" s="319"/>
      <c r="W116" s="319"/>
    </row>
    <row r="117" spans="1:23" ht="16.5" customHeight="1">
      <c r="A117" s="319"/>
      <c r="B117" s="456"/>
      <c r="C117" s="226" t="s">
        <v>218</v>
      </c>
      <c r="D117" s="214" t="s">
        <v>482</v>
      </c>
      <c r="E117" s="203">
        <f>SUM('(3) Transport'!D75)</f>
        <v>0</v>
      </c>
      <c r="F117" s="319"/>
      <c r="G117" s="319"/>
      <c r="H117" s="319"/>
      <c r="I117" s="319"/>
      <c r="J117" s="319"/>
      <c r="K117" s="319"/>
      <c r="L117" s="319"/>
      <c r="N117" s="319"/>
      <c r="O117" s="319"/>
      <c r="P117" s="319"/>
      <c r="Q117" s="319"/>
      <c r="R117" s="319"/>
      <c r="S117" s="319"/>
      <c r="T117" s="319"/>
      <c r="U117" s="319"/>
      <c r="V117" s="319"/>
      <c r="W117" s="319"/>
    </row>
    <row r="118" spans="1:23" ht="16.5" customHeight="1">
      <c r="A118" s="319"/>
      <c r="B118" s="457"/>
      <c r="C118" s="226" t="s">
        <v>76</v>
      </c>
      <c r="D118" s="214" t="s">
        <v>482</v>
      </c>
      <c r="E118" s="203">
        <f>SUM('(3) Transport'!D76)</f>
        <v>0</v>
      </c>
      <c r="F118" s="319"/>
      <c r="G118" s="319"/>
      <c r="H118" s="319"/>
      <c r="I118" s="319"/>
      <c r="J118" s="319"/>
      <c r="K118" s="319"/>
      <c r="L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</row>
    <row r="119" spans="1:23" ht="16.5" customHeight="1">
      <c r="A119" s="319"/>
      <c r="B119" s="420" t="s">
        <v>200</v>
      </c>
      <c r="C119" s="421"/>
      <c r="D119" s="214" t="s">
        <v>482</v>
      </c>
      <c r="E119" s="203">
        <f>SUM('(3) Transport'!D77)</f>
        <v>0</v>
      </c>
      <c r="F119" s="319"/>
      <c r="G119" s="319"/>
      <c r="H119" s="319"/>
      <c r="I119" s="319"/>
      <c r="J119" s="319"/>
      <c r="K119" s="319"/>
      <c r="L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</row>
    <row r="120" spans="1:23" ht="16.5" customHeight="1">
      <c r="A120" s="319"/>
      <c r="B120" s="343" t="s">
        <v>0</v>
      </c>
      <c r="C120" s="343"/>
      <c r="D120" s="214" t="s">
        <v>482</v>
      </c>
      <c r="E120" s="203">
        <f>SUM('(3) Transport'!D78)</f>
        <v>0</v>
      </c>
      <c r="F120" s="319"/>
      <c r="G120" s="319"/>
      <c r="H120" s="319"/>
      <c r="I120" s="319"/>
      <c r="J120" s="319"/>
      <c r="K120" s="319"/>
      <c r="L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</row>
    <row r="121" spans="1:23" ht="16.5" customHeight="1">
      <c r="A121" s="319"/>
      <c r="B121" s="343" t="s">
        <v>81</v>
      </c>
      <c r="C121" s="343"/>
      <c r="D121" s="214" t="s">
        <v>482</v>
      </c>
      <c r="E121" s="203">
        <f>SUM('(3) Transport'!D79)</f>
        <v>0</v>
      </c>
      <c r="F121" s="319"/>
      <c r="G121" s="319"/>
      <c r="H121" s="319"/>
      <c r="I121" s="319"/>
      <c r="J121" s="319"/>
      <c r="K121" s="319"/>
      <c r="L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</row>
    <row r="122" spans="1:23" ht="16.5" customHeight="1">
      <c r="A122" s="319"/>
      <c r="B122" s="343" t="s">
        <v>82</v>
      </c>
      <c r="C122" s="343"/>
      <c r="D122" s="214" t="s">
        <v>482</v>
      </c>
      <c r="E122" s="203">
        <f>SUM('(3) Transport'!D80)</f>
        <v>0</v>
      </c>
      <c r="F122" s="319"/>
      <c r="G122" s="319"/>
      <c r="H122" s="319"/>
      <c r="I122" s="319"/>
      <c r="J122" s="319"/>
      <c r="K122" s="319"/>
      <c r="L122" s="319"/>
      <c r="N122" s="319"/>
      <c r="O122" s="319"/>
      <c r="P122" s="319"/>
      <c r="Q122" s="319"/>
      <c r="R122" s="319"/>
      <c r="S122" s="319"/>
      <c r="T122" s="319"/>
      <c r="U122" s="319"/>
      <c r="V122" s="319"/>
      <c r="W122" s="319"/>
    </row>
    <row r="123" spans="1:23" ht="16.5" customHeight="1">
      <c r="A123" s="319"/>
      <c r="B123" s="343" t="s">
        <v>206</v>
      </c>
      <c r="C123" s="343"/>
      <c r="D123" s="214" t="s">
        <v>482</v>
      </c>
      <c r="E123" s="203">
        <f>SUM('(3) Transport'!D81)</f>
        <v>0</v>
      </c>
      <c r="F123" s="319"/>
      <c r="G123" s="319"/>
      <c r="H123" s="319"/>
      <c r="I123" s="319"/>
      <c r="J123" s="319"/>
      <c r="K123" s="319"/>
      <c r="L123" s="319"/>
      <c r="N123" s="319"/>
      <c r="O123" s="319"/>
      <c r="P123" s="319"/>
      <c r="Q123" s="319"/>
      <c r="R123" s="319"/>
      <c r="S123" s="319"/>
      <c r="T123" s="319"/>
      <c r="U123" s="319"/>
      <c r="V123" s="319"/>
      <c r="W123" s="319"/>
    </row>
    <row r="124" spans="1:23" ht="16.5" customHeight="1">
      <c r="A124" s="319"/>
      <c r="B124" s="420" t="s">
        <v>41</v>
      </c>
      <c r="C124" s="451"/>
      <c r="D124" s="214" t="s">
        <v>482</v>
      </c>
      <c r="E124" s="203">
        <f>SUM('(3) Transport'!D82)</f>
        <v>0</v>
      </c>
      <c r="F124" s="319"/>
      <c r="G124" s="319"/>
      <c r="H124" s="319"/>
      <c r="I124" s="319"/>
      <c r="J124" s="319"/>
      <c r="K124" s="319"/>
      <c r="L124" s="319"/>
      <c r="N124" s="319"/>
      <c r="O124" s="319"/>
      <c r="P124" s="319"/>
      <c r="Q124" s="319"/>
      <c r="R124" s="319"/>
      <c r="S124" s="319"/>
      <c r="T124" s="319"/>
      <c r="U124" s="319"/>
      <c r="V124" s="319"/>
      <c r="W124" s="319"/>
    </row>
    <row r="125" spans="1:23" ht="16.5" customHeight="1">
      <c r="A125" s="319"/>
      <c r="B125" s="420" t="s">
        <v>40</v>
      </c>
      <c r="C125" s="451"/>
      <c r="D125" s="214" t="s">
        <v>482</v>
      </c>
      <c r="E125" s="203">
        <f>SUM('(3) Transport'!D83)</f>
        <v>0</v>
      </c>
      <c r="F125" s="319"/>
      <c r="G125" s="319"/>
      <c r="H125" s="319"/>
      <c r="I125" s="319"/>
      <c r="J125" s="319"/>
      <c r="K125" s="319"/>
      <c r="L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</row>
    <row r="126" spans="1:23" ht="16.5" customHeight="1">
      <c r="A126" s="319"/>
      <c r="B126" s="458" t="s">
        <v>63</v>
      </c>
      <c r="C126" s="226" t="s">
        <v>203</v>
      </c>
      <c r="D126" s="214" t="s">
        <v>482</v>
      </c>
      <c r="E126" s="203">
        <f>SUM('(3) Transport'!D84)</f>
        <v>0</v>
      </c>
      <c r="F126" s="319"/>
      <c r="G126" s="319"/>
      <c r="H126" s="319"/>
      <c r="I126" s="319"/>
      <c r="J126" s="319"/>
      <c r="K126" s="319"/>
      <c r="L126" s="319"/>
      <c r="N126" s="319"/>
      <c r="O126" s="319"/>
      <c r="P126" s="319"/>
      <c r="Q126" s="319"/>
      <c r="R126" s="319"/>
      <c r="S126" s="319"/>
      <c r="T126" s="319"/>
      <c r="U126" s="319"/>
      <c r="V126" s="319"/>
      <c r="W126" s="319"/>
    </row>
    <row r="127" spans="1:23" ht="16.5" customHeight="1">
      <c r="A127" s="319"/>
      <c r="B127" s="456"/>
      <c r="C127" s="226" t="s">
        <v>131</v>
      </c>
      <c r="D127" s="214" t="s">
        <v>482</v>
      </c>
      <c r="E127" s="203">
        <f>SUM('(3) Transport'!D85)</f>
        <v>0</v>
      </c>
      <c r="F127" s="319"/>
      <c r="G127" s="319"/>
      <c r="H127" s="319"/>
      <c r="I127" s="319"/>
      <c r="J127" s="319"/>
      <c r="K127" s="319"/>
      <c r="L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</row>
    <row r="128" spans="1:23" ht="16.5" customHeight="1">
      <c r="A128" s="319"/>
      <c r="B128" s="457"/>
      <c r="C128" s="226" t="s">
        <v>132</v>
      </c>
      <c r="D128" s="214" t="s">
        <v>482</v>
      </c>
      <c r="E128" s="203">
        <f>SUM('(3) Transport'!D86)</f>
        <v>0</v>
      </c>
      <c r="F128" s="319"/>
      <c r="G128" s="319"/>
      <c r="H128" s="319"/>
      <c r="I128" s="319"/>
      <c r="J128" s="319"/>
      <c r="K128" s="319"/>
      <c r="L128" s="319"/>
      <c r="N128" s="319"/>
      <c r="O128" s="319"/>
      <c r="P128" s="319"/>
      <c r="Q128" s="319"/>
      <c r="R128" s="319"/>
      <c r="S128" s="319"/>
      <c r="T128" s="319"/>
      <c r="U128" s="319"/>
      <c r="V128" s="319"/>
      <c r="W128" s="319"/>
    </row>
    <row r="129" spans="1:23" ht="16.5" customHeight="1">
      <c r="A129" s="319"/>
      <c r="B129" s="461" t="s">
        <v>492</v>
      </c>
      <c r="C129" s="200" t="s">
        <v>493</v>
      </c>
      <c r="D129" s="214" t="s">
        <v>494</v>
      </c>
      <c r="E129" s="222" t="e">
        <f>SUM(J80)</f>
        <v>#REF!</v>
      </c>
      <c r="F129" s="319"/>
      <c r="G129" s="319"/>
      <c r="H129" s="319"/>
      <c r="I129" s="319"/>
      <c r="J129" s="319"/>
      <c r="K129" s="319"/>
      <c r="L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</row>
    <row r="130" spans="1:23" ht="16.5" customHeight="1">
      <c r="A130" s="319"/>
      <c r="B130" s="461"/>
      <c r="C130" s="200" t="s">
        <v>490</v>
      </c>
      <c r="D130" s="214" t="s">
        <v>494</v>
      </c>
      <c r="E130" s="222" t="e">
        <f>SUM(I80)</f>
        <v>#REF!</v>
      </c>
      <c r="F130" s="319"/>
      <c r="G130" s="319"/>
      <c r="H130" s="319"/>
      <c r="I130" s="319"/>
      <c r="J130" s="319"/>
      <c r="K130" s="319"/>
      <c r="L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</row>
    <row r="131" spans="1:23" ht="16.5" customHeight="1">
      <c r="A131" s="319"/>
      <c r="B131" s="461"/>
      <c r="C131" s="200" t="s">
        <v>495</v>
      </c>
      <c r="D131" s="214" t="s">
        <v>494</v>
      </c>
      <c r="E131" s="222" t="e">
        <f>SUM(H80)</f>
        <v>#REF!</v>
      </c>
      <c r="F131" s="319"/>
      <c r="G131" s="319"/>
      <c r="H131" s="319"/>
      <c r="I131" s="319"/>
      <c r="J131" s="319"/>
      <c r="K131" s="319"/>
      <c r="L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</row>
    <row r="132" spans="1:23" ht="16.5" customHeight="1">
      <c r="A132" s="319"/>
      <c r="B132" s="461"/>
      <c r="C132" s="208" t="s">
        <v>496</v>
      </c>
      <c r="D132" s="214" t="s">
        <v>494</v>
      </c>
      <c r="E132" s="222" t="e">
        <f>SUM(K80)</f>
        <v>#REF!</v>
      </c>
      <c r="F132" s="319"/>
      <c r="G132" s="319"/>
      <c r="H132" s="319"/>
      <c r="I132" s="319"/>
      <c r="J132" s="319"/>
      <c r="K132" s="319"/>
      <c r="L132" s="319"/>
      <c r="N132" s="319"/>
      <c r="O132" s="319"/>
      <c r="P132" s="319"/>
      <c r="Q132" s="319"/>
      <c r="R132" s="319"/>
      <c r="S132" s="319"/>
      <c r="T132" s="319"/>
      <c r="U132" s="319"/>
      <c r="V132" s="319"/>
      <c r="W132" s="319"/>
    </row>
    <row r="133" spans="1:20" ht="18.75" customHeight="1">
      <c r="A133" s="319"/>
      <c r="B133" s="455" t="s">
        <v>497</v>
      </c>
      <c r="C133" s="201" t="s">
        <v>196</v>
      </c>
      <c r="D133" s="214" t="s">
        <v>168</v>
      </c>
      <c r="E133" s="203">
        <f>SUM('(3) Transport'!D211)</f>
        <v>0</v>
      </c>
      <c r="F133" s="319"/>
      <c r="G133" s="212" t="s">
        <v>195</v>
      </c>
      <c r="H133" s="207" t="s">
        <v>505</v>
      </c>
      <c r="I133" s="207" t="s">
        <v>506</v>
      </c>
      <c r="J133" s="319"/>
      <c r="K133" s="319"/>
      <c r="L133" s="319"/>
      <c r="N133" s="319"/>
      <c r="O133" s="319"/>
      <c r="P133" s="319"/>
      <c r="Q133" s="319"/>
      <c r="R133" s="319"/>
      <c r="S133" s="319"/>
      <c r="T133" s="319"/>
    </row>
    <row r="134" spans="1:20" ht="16.5" customHeight="1">
      <c r="A134" s="319"/>
      <c r="B134" s="459"/>
      <c r="C134" s="201" t="s">
        <v>498</v>
      </c>
      <c r="D134" s="214" t="s">
        <v>482</v>
      </c>
      <c r="E134" s="203">
        <f>SUM(H134:I134)</f>
        <v>0</v>
      </c>
      <c r="F134" s="319"/>
      <c r="G134" s="209" t="s">
        <v>196</v>
      </c>
      <c r="H134" s="211">
        <f>SUM('(3) Transport'!E211)</f>
        <v>0</v>
      </c>
      <c r="I134" s="210">
        <f>IF('(3) Transport'!F211="*INSERT*",0,IF('(3) Transport'!F211="&lt;25km",15,IF('(3) Transport'!F211="25-50km",37.5,IF('(3) Transport'!F211="50-150km",75,IF('(3) Transport'!F211="&gt;150km",250)))))</f>
        <v>0</v>
      </c>
      <c r="J134" s="319"/>
      <c r="K134" s="319"/>
      <c r="L134" s="319"/>
      <c r="N134" s="319"/>
      <c r="O134" s="319"/>
      <c r="P134" s="319"/>
      <c r="Q134" s="319"/>
      <c r="R134" s="319"/>
      <c r="S134" s="319"/>
      <c r="T134" s="319"/>
    </row>
    <row r="135" spans="1:20" ht="16.5" customHeight="1">
      <c r="A135" s="319"/>
      <c r="B135" s="459"/>
      <c r="C135" s="201" t="s">
        <v>197</v>
      </c>
      <c r="D135" s="214" t="s">
        <v>168</v>
      </c>
      <c r="E135" s="203">
        <f>SUM('(3) Transport'!D212)</f>
        <v>0</v>
      </c>
      <c r="F135" s="319"/>
      <c r="G135" s="209" t="s">
        <v>197</v>
      </c>
      <c r="H135" s="211">
        <f>SUM('(3) Transport'!E212)</f>
        <v>0</v>
      </c>
      <c r="I135" s="210">
        <f>IF('(3) Transport'!F212="*INSERT*",0,IF('(3) Transport'!F212="&lt;25km",15,IF('(3) Transport'!F212="25-50km",37.5,IF('(3) Transport'!F212="50-150km",75,IF('(3) Transport'!F212="&gt;150km",250)))))</f>
        <v>0</v>
      </c>
      <c r="J135" s="319"/>
      <c r="K135" s="319"/>
      <c r="L135" s="319"/>
      <c r="N135" s="319"/>
      <c r="O135" s="319"/>
      <c r="P135" s="319"/>
      <c r="Q135" s="319"/>
      <c r="R135" s="319"/>
      <c r="S135" s="319"/>
      <c r="T135" s="319"/>
    </row>
    <row r="136" spans="1:20" ht="16.5" customHeight="1">
      <c r="A136" s="319"/>
      <c r="B136" s="459"/>
      <c r="C136" s="201" t="s">
        <v>499</v>
      </c>
      <c r="D136" s="214" t="s">
        <v>482</v>
      </c>
      <c r="E136" s="203">
        <f>SUM(H135:I135)</f>
        <v>0</v>
      </c>
      <c r="F136" s="319"/>
      <c r="G136" s="209" t="s">
        <v>121</v>
      </c>
      <c r="H136" s="211">
        <f>SUM('(3) Transport'!E213)</f>
        <v>0</v>
      </c>
      <c r="I136" s="210">
        <f>IF('(3) Transport'!F213="*INSERT*",0,IF('(3) Transport'!F213="&lt;25km",15,IF('(3) Transport'!F213="25-50km",37.5,IF('(3) Transport'!F213="50-150km",75,IF('(3) Transport'!F213="&gt;150km",250)))))</f>
        <v>0</v>
      </c>
      <c r="J136" s="319"/>
      <c r="K136" s="319"/>
      <c r="L136" s="319"/>
      <c r="N136" s="319"/>
      <c r="O136" s="319"/>
      <c r="P136" s="319"/>
      <c r="Q136" s="319"/>
      <c r="R136" s="319"/>
      <c r="S136" s="319"/>
      <c r="T136" s="319"/>
    </row>
    <row r="137" spans="1:20" ht="16.5" customHeight="1">
      <c r="A137" s="319"/>
      <c r="B137" s="459"/>
      <c r="C137" s="201" t="s">
        <v>121</v>
      </c>
      <c r="D137" s="214" t="s">
        <v>168</v>
      </c>
      <c r="E137" s="203">
        <f>SUM('(3) Transport'!D213)</f>
        <v>0</v>
      </c>
      <c r="F137" s="319"/>
      <c r="G137" s="319"/>
      <c r="H137" s="319"/>
      <c r="I137" s="319"/>
      <c r="J137" s="319"/>
      <c r="K137" s="319"/>
      <c r="L137" s="319"/>
      <c r="N137" s="319"/>
      <c r="O137" s="319"/>
      <c r="P137" s="319"/>
      <c r="Q137" s="319"/>
      <c r="R137" s="319"/>
      <c r="S137" s="319"/>
      <c r="T137" s="319"/>
    </row>
    <row r="138" spans="1:20" ht="16.5" customHeight="1">
      <c r="A138" s="319"/>
      <c r="B138" s="460"/>
      <c r="C138" s="201" t="s">
        <v>500</v>
      </c>
      <c r="D138" s="214" t="s">
        <v>482</v>
      </c>
      <c r="E138" s="203">
        <f>SUM(H136:I136)</f>
        <v>0</v>
      </c>
      <c r="F138" s="319"/>
      <c r="G138" s="319"/>
      <c r="H138" s="319"/>
      <c r="I138" s="319"/>
      <c r="J138" s="319"/>
      <c r="K138" s="319"/>
      <c r="L138" s="319"/>
      <c r="N138" s="319"/>
      <c r="O138" s="319"/>
      <c r="P138" s="319"/>
      <c r="Q138" s="319"/>
      <c r="R138" s="319"/>
      <c r="S138" s="319"/>
      <c r="T138" s="319"/>
    </row>
    <row r="139" spans="1:20" ht="30" customHeight="1">
      <c r="A139" s="319"/>
      <c r="B139" s="448" t="s">
        <v>507</v>
      </c>
      <c r="C139" s="448"/>
      <c r="D139" s="207" t="s">
        <v>465</v>
      </c>
      <c r="E139" s="212" t="s">
        <v>454</v>
      </c>
      <c r="F139" s="319"/>
      <c r="G139" s="217" t="s">
        <v>515</v>
      </c>
      <c r="H139" s="207" t="s">
        <v>165</v>
      </c>
      <c r="I139" s="207" t="s">
        <v>516</v>
      </c>
      <c r="J139" s="207" t="s">
        <v>513</v>
      </c>
      <c r="K139" s="207" t="s">
        <v>241</v>
      </c>
      <c r="L139" s="207" t="s">
        <v>514</v>
      </c>
      <c r="N139" s="319"/>
      <c r="O139" s="319"/>
      <c r="P139" s="319"/>
      <c r="Q139" s="319"/>
      <c r="R139" s="319"/>
      <c r="S139" s="319"/>
      <c r="T139" s="319"/>
    </row>
    <row r="140" spans="1:20" ht="16.5" customHeight="1">
      <c r="A140" s="319"/>
      <c r="B140" s="459"/>
      <c r="C140" s="227" t="s">
        <v>508</v>
      </c>
      <c r="D140" s="214" t="s">
        <v>509</v>
      </c>
      <c r="E140" s="222">
        <f>SUM(M1823)</f>
        <v>0</v>
      </c>
      <c r="F140" s="319"/>
      <c r="G140" s="199" t="s">
        <v>5</v>
      </c>
      <c r="H140" s="211">
        <f>SUM('(4) Waste Removal'!D17)</f>
        <v>0</v>
      </c>
      <c r="I140" s="211">
        <f>SUM('(4) Waste Removal'!E17)</f>
        <v>0</v>
      </c>
      <c r="J140" s="210">
        <f>SUM(H140*I140)</f>
        <v>0</v>
      </c>
      <c r="K140" s="193">
        <f>IF('(4) Waste Removal'!F17="*INSERT*",0,IF('(4) Waste Removal'!F17="Local (&lt;25km)",15,IF('(4) Waste Removal'!F17="Regional (25-150km)",75,IF('(4) Waste Removal'!F17="National (&gt;150km)",200))))</f>
        <v>0</v>
      </c>
      <c r="L140" s="213">
        <f aca="true" t="shared" si="2" ref="L140:L158">SUM(H140*K140)</f>
        <v>0</v>
      </c>
      <c r="N140" s="319"/>
      <c r="O140" s="319"/>
      <c r="P140" s="319"/>
      <c r="Q140" s="319"/>
      <c r="R140" s="319"/>
      <c r="S140" s="319"/>
      <c r="T140" s="319"/>
    </row>
    <row r="141" spans="1:20" ht="16.5" customHeight="1">
      <c r="A141" s="319"/>
      <c r="B141" s="459"/>
      <c r="C141" s="228" t="s">
        <v>510</v>
      </c>
      <c r="D141" s="214" t="s">
        <v>168</v>
      </c>
      <c r="E141" s="222">
        <f>SUM(H159)</f>
        <v>0</v>
      </c>
      <c r="F141" s="319"/>
      <c r="G141" s="199" t="s">
        <v>7</v>
      </c>
      <c r="H141" s="211">
        <f>SUM('(4) Waste Removal'!D18)</f>
        <v>0</v>
      </c>
      <c r="I141" s="211">
        <f>SUM('(4) Waste Removal'!E18)</f>
        <v>0</v>
      </c>
      <c r="J141" s="210">
        <f aca="true" t="shared" si="3" ref="J141:J158">SUM(H141*I141)</f>
        <v>0</v>
      </c>
      <c r="K141" s="193">
        <f>IF('(4) Waste Removal'!F18="*INSERT*",0,IF('(4) Waste Removal'!F18="Local (&lt;25km)",15,IF('(4) Waste Removal'!F18="Regional (25-150km)",75,IF('(4) Waste Removal'!F18="National (&gt;150km)",200))))</f>
        <v>0</v>
      </c>
      <c r="L141" s="213">
        <f t="shared" si="2"/>
        <v>0</v>
      </c>
      <c r="N141" s="319"/>
      <c r="O141" s="319"/>
      <c r="P141" s="319"/>
      <c r="Q141" s="319"/>
      <c r="R141" s="319"/>
      <c r="S141" s="319"/>
      <c r="T141" s="319"/>
    </row>
    <row r="142" spans="1:20" ht="16.5" customHeight="1">
      <c r="A142" s="319"/>
      <c r="B142" s="459"/>
      <c r="C142" s="208" t="s">
        <v>511</v>
      </c>
      <c r="D142" s="214" t="s">
        <v>509</v>
      </c>
      <c r="E142" s="222">
        <f>SUM(L159)</f>
        <v>0</v>
      </c>
      <c r="F142" s="319"/>
      <c r="G142" s="199" t="s">
        <v>9</v>
      </c>
      <c r="H142" s="211">
        <f>SUM('(4) Waste Removal'!D19)</f>
        <v>0</v>
      </c>
      <c r="I142" s="211">
        <f>SUM('(4) Waste Removal'!E19)</f>
        <v>0</v>
      </c>
      <c r="J142" s="210">
        <f t="shared" si="3"/>
        <v>0</v>
      </c>
      <c r="K142" s="193">
        <f>IF('(4) Waste Removal'!F19="*INSERT*",0,IF('(4) Waste Removal'!F19="Local (&lt;25km)",15,IF('(4) Waste Removal'!F19="Regional (25-150km)",75,IF('(4) Waste Removal'!F19="National (&gt;150km)",200))))</f>
        <v>0</v>
      </c>
      <c r="L142" s="213">
        <f t="shared" si="2"/>
        <v>0</v>
      </c>
      <c r="N142" s="319"/>
      <c r="O142" s="319"/>
      <c r="P142" s="319"/>
      <c r="Q142" s="319"/>
      <c r="R142" s="319"/>
      <c r="S142" s="319"/>
      <c r="T142" s="319"/>
    </row>
    <row r="143" spans="1:20" ht="16.5" customHeight="1">
      <c r="A143" s="319"/>
      <c r="B143" s="460"/>
      <c r="C143" s="208" t="s">
        <v>512</v>
      </c>
      <c r="D143" s="214" t="s">
        <v>509</v>
      </c>
      <c r="E143" s="222">
        <f>SUM(J159)</f>
        <v>0</v>
      </c>
      <c r="F143" s="319"/>
      <c r="G143" s="199" t="s">
        <v>11</v>
      </c>
      <c r="H143" s="211">
        <f>SUM('(4) Waste Removal'!D20)</f>
        <v>0</v>
      </c>
      <c r="I143" s="211">
        <f>SUM('(4) Waste Removal'!E20)</f>
        <v>0</v>
      </c>
      <c r="J143" s="210">
        <f t="shared" si="3"/>
        <v>0</v>
      </c>
      <c r="K143" s="193">
        <f>IF('(4) Waste Removal'!F20="*INSERT*",0,IF('(4) Waste Removal'!F20="Local (&lt;25km)",15,IF('(4) Waste Removal'!F20="Regional (25-150km)",75,IF('(4) Waste Removal'!F20="National (&gt;150km)",200))))</f>
        <v>0</v>
      </c>
      <c r="L143" s="213">
        <f t="shared" si="2"/>
        <v>0</v>
      </c>
      <c r="N143" s="319"/>
      <c r="O143" s="319"/>
      <c r="P143" s="319"/>
      <c r="Q143" s="319"/>
      <c r="R143" s="319"/>
      <c r="S143" s="319"/>
      <c r="T143" s="319"/>
    </row>
    <row r="144" spans="1:20" ht="16.5" customHeight="1">
      <c r="A144" s="319"/>
      <c r="B144" s="320"/>
      <c r="C144" s="319"/>
      <c r="D144" s="321"/>
      <c r="E144" s="321"/>
      <c r="F144" s="319"/>
      <c r="G144" s="199" t="s">
        <v>13</v>
      </c>
      <c r="H144" s="211">
        <f>SUM('(4) Waste Removal'!D21)</f>
        <v>0</v>
      </c>
      <c r="I144" s="211">
        <f>SUM('(4) Waste Removal'!E21)</f>
        <v>0</v>
      </c>
      <c r="J144" s="210">
        <f t="shared" si="3"/>
        <v>0</v>
      </c>
      <c r="K144" s="193">
        <f>IF('(4) Waste Removal'!F21="*INSERT*",0,IF('(4) Waste Removal'!F21="Local (&lt;25km)",15,IF('(4) Waste Removal'!F21="Regional (25-150km)",75,IF('(4) Waste Removal'!F21="National (&gt;150km)",200))))</f>
        <v>0</v>
      </c>
      <c r="L144" s="213">
        <f t="shared" si="2"/>
        <v>0</v>
      </c>
      <c r="N144" s="319"/>
      <c r="O144" s="319"/>
      <c r="P144" s="319"/>
      <c r="Q144" s="319"/>
      <c r="R144" s="319"/>
      <c r="S144" s="319"/>
      <c r="T144" s="319"/>
    </row>
    <row r="145" spans="1:20" ht="16.5" customHeight="1">
      <c r="A145" s="319"/>
      <c r="B145" s="320"/>
      <c r="C145" s="319"/>
      <c r="D145" s="321"/>
      <c r="E145" s="321"/>
      <c r="F145" s="319"/>
      <c r="G145" s="199" t="s">
        <v>14</v>
      </c>
      <c r="H145" s="211">
        <f>SUM('(4) Waste Removal'!D22)</f>
        <v>0</v>
      </c>
      <c r="I145" s="211">
        <f>SUM('(4) Waste Removal'!E22)</f>
        <v>0</v>
      </c>
      <c r="J145" s="210">
        <f t="shared" si="3"/>
        <v>0</v>
      </c>
      <c r="K145" s="193">
        <f>IF('(4) Waste Removal'!F22="*INSERT*",0,IF('(4) Waste Removal'!F22="Local (&lt;25km)",15,IF('(4) Waste Removal'!F22="Regional (25-150km)",75,IF('(4) Waste Removal'!F22="National (&gt;150km)",200))))</f>
        <v>0</v>
      </c>
      <c r="L145" s="213">
        <f t="shared" si="2"/>
        <v>0</v>
      </c>
      <c r="N145" s="319"/>
      <c r="O145" s="319"/>
      <c r="P145" s="319"/>
      <c r="Q145" s="319"/>
      <c r="R145" s="319"/>
      <c r="S145" s="319"/>
      <c r="T145" s="319"/>
    </row>
    <row r="146" spans="1:20" ht="16.5" customHeight="1">
      <c r="A146" s="319"/>
      <c r="B146" s="320"/>
      <c r="C146" s="319"/>
      <c r="D146" s="321"/>
      <c r="E146" s="321"/>
      <c r="F146" s="319"/>
      <c r="G146" s="199" t="s">
        <v>16</v>
      </c>
      <c r="H146" s="211">
        <f>SUM('(4) Waste Removal'!D23)</f>
        <v>0</v>
      </c>
      <c r="I146" s="211">
        <f>SUM('(4) Waste Removal'!E23)</f>
        <v>0</v>
      </c>
      <c r="J146" s="210">
        <f t="shared" si="3"/>
        <v>0</v>
      </c>
      <c r="K146" s="193">
        <f>IF('(4) Waste Removal'!F23="*INSERT*",0,IF('(4) Waste Removal'!F23="Local (&lt;25km)",15,IF('(4) Waste Removal'!F23="Regional (25-150km)",75,IF('(4) Waste Removal'!F23="National (&gt;150km)",200))))</f>
        <v>0</v>
      </c>
      <c r="L146" s="213">
        <f t="shared" si="2"/>
        <v>0</v>
      </c>
      <c r="N146" s="319"/>
      <c r="O146" s="319"/>
      <c r="P146" s="319"/>
      <c r="Q146" s="319"/>
      <c r="R146" s="319"/>
      <c r="S146" s="319"/>
      <c r="T146" s="319"/>
    </row>
    <row r="147" spans="1:20" ht="16.5" customHeight="1">
      <c r="A147" s="319"/>
      <c r="B147" s="320"/>
      <c r="C147" s="319"/>
      <c r="D147" s="321"/>
      <c r="E147" s="321"/>
      <c r="F147" s="319"/>
      <c r="G147" s="199" t="s">
        <v>18</v>
      </c>
      <c r="H147" s="211">
        <f>SUM('(4) Waste Removal'!D24)</f>
        <v>0</v>
      </c>
      <c r="I147" s="211">
        <f>SUM('(4) Waste Removal'!E24)</f>
        <v>0</v>
      </c>
      <c r="J147" s="210">
        <f t="shared" si="3"/>
        <v>0</v>
      </c>
      <c r="K147" s="193">
        <f>IF('(4) Waste Removal'!F24="*INSERT*",0,IF('(4) Waste Removal'!F24="Local (&lt;25km)",15,IF('(4) Waste Removal'!F24="Regional (25-150km)",75,IF('(4) Waste Removal'!F24="National (&gt;150km)",200))))</f>
        <v>0</v>
      </c>
      <c r="L147" s="213">
        <f t="shared" si="2"/>
        <v>0</v>
      </c>
      <c r="N147" s="319"/>
      <c r="O147" s="319"/>
      <c r="P147" s="319"/>
      <c r="Q147" s="319"/>
      <c r="R147" s="319"/>
      <c r="S147" s="319"/>
      <c r="T147" s="319"/>
    </row>
    <row r="148" spans="1:20" ht="16.5" customHeight="1">
      <c r="A148" s="319"/>
      <c r="B148" s="320"/>
      <c r="C148" s="319"/>
      <c r="D148" s="321"/>
      <c r="E148" s="321"/>
      <c r="F148" s="319"/>
      <c r="G148" s="199" t="s">
        <v>20</v>
      </c>
      <c r="H148" s="211">
        <f>SUM('(4) Waste Removal'!D25)</f>
        <v>0</v>
      </c>
      <c r="I148" s="211">
        <f>SUM('(4) Waste Removal'!E25)</f>
        <v>0</v>
      </c>
      <c r="J148" s="210">
        <f t="shared" si="3"/>
        <v>0</v>
      </c>
      <c r="K148" s="193">
        <f>IF('(4) Waste Removal'!F25="*INSERT*",0,IF('(4) Waste Removal'!F25="Local (&lt;25km)",15,IF('(4) Waste Removal'!F25="Regional (25-150km)",75,IF('(4) Waste Removal'!F25="National (&gt;150km)",200))))</f>
        <v>0</v>
      </c>
      <c r="L148" s="213">
        <f t="shared" si="2"/>
        <v>0</v>
      </c>
      <c r="N148" s="319"/>
      <c r="O148" s="319"/>
      <c r="P148" s="319"/>
      <c r="Q148" s="319"/>
      <c r="R148" s="319"/>
      <c r="S148" s="319"/>
      <c r="T148" s="319"/>
    </row>
    <row r="149" spans="1:20" ht="16.5" customHeight="1">
      <c r="A149" s="319"/>
      <c r="B149" s="320"/>
      <c r="C149" s="319"/>
      <c r="D149" s="321"/>
      <c r="E149" s="321"/>
      <c r="F149" s="319"/>
      <c r="G149" s="199" t="s">
        <v>22</v>
      </c>
      <c r="H149" s="211">
        <f>SUM('(4) Waste Removal'!D26)</f>
        <v>0</v>
      </c>
      <c r="I149" s="211">
        <f>SUM('(4) Waste Removal'!E26)</f>
        <v>0</v>
      </c>
      <c r="J149" s="210">
        <f t="shared" si="3"/>
        <v>0</v>
      </c>
      <c r="K149" s="193">
        <f>IF('(4) Waste Removal'!F26="*INSERT*",0,IF('(4) Waste Removal'!F26="Local (&lt;25km)",15,IF('(4) Waste Removal'!F26="Regional (25-150km)",75,IF('(4) Waste Removal'!F26="National (&gt;150km)",200))))</f>
        <v>0</v>
      </c>
      <c r="L149" s="213">
        <f t="shared" si="2"/>
        <v>0</v>
      </c>
      <c r="N149" s="319"/>
      <c r="O149" s="319"/>
      <c r="P149" s="319"/>
      <c r="Q149" s="319"/>
      <c r="R149" s="319"/>
      <c r="S149" s="319"/>
      <c r="T149" s="319"/>
    </row>
    <row r="150" spans="1:20" ht="16.5" customHeight="1">
      <c r="A150" s="319"/>
      <c r="B150" s="320"/>
      <c r="C150" s="319"/>
      <c r="D150" s="321"/>
      <c r="E150" s="321"/>
      <c r="F150" s="319"/>
      <c r="G150" s="199" t="s">
        <v>24</v>
      </c>
      <c r="H150" s="211">
        <f>SUM('(4) Waste Removal'!D27)</f>
        <v>0</v>
      </c>
      <c r="I150" s="211">
        <f>SUM('(4) Waste Removal'!E27)</f>
        <v>0</v>
      </c>
      <c r="J150" s="210">
        <f t="shared" si="3"/>
        <v>0</v>
      </c>
      <c r="K150" s="193">
        <f>IF('(4) Waste Removal'!F27="*INSERT*",0,IF('(4) Waste Removal'!F27="Local (&lt;25km)",15,IF('(4) Waste Removal'!F27="Regional (25-150km)",75,IF('(4) Waste Removal'!F27="National (&gt;150km)",200))))</f>
        <v>0</v>
      </c>
      <c r="L150" s="213">
        <f t="shared" si="2"/>
        <v>0</v>
      </c>
      <c r="N150" s="319"/>
      <c r="O150" s="319"/>
      <c r="P150" s="319"/>
      <c r="Q150" s="319"/>
      <c r="R150" s="319"/>
      <c r="S150" s="319"/>
      <c r="T150" s="319"/>
    </row>
    <row r="151" spans="1:20" ht="16.5" customHeight="1">
      <c r="A151" s="319"/>
      <c r="B151" s="320"/>
      <c r="C151" s="319"/>
      <c r="D151" s="321"/>
      <c r="E151" s="321"/>
      <c r="F151" s="319"/>
      <c r="G151" s="199" t="s">
        <v>26</v>
      </c>
      <c r="H151" s="211">
        <f>SUM('(4) Waste Removal'!D28)</f>
        <v>0</v>
      </c>
      <c r="I151" s="211">
        <f>SUM('(4) Waste Removal'!E28)</f>
        <v>0</v>
      </c>
      <c r="J151" s="210">
        <f t="shared" si="3"/>
        <v>0</v>
      </c>
      <c r="K151" s="193">
        <f>IF('(4) Waste Removal'!F28="*INSERT*",0,IF('(4) Waste Removal'!F28="Local (&lt;25km)",15,IF('(4) Waste Removal'!F28="Regional (25-150km)",75,IF('(4) Waste Removal'!F28="National (&gt;150km)",200))))</f>
        <v>0</v>
      </c>
      <c r="L151" s="213">
        <f t="shared" si="2"/>
        <v>0</v>
      </c>
      <c r="N151" s="319"/>
      <c r="O151" s="319"/>
      <c r="P151" s="319"/>
      <c r="Q151" s="319"/>
      <c r="R151" s="319"/>
      <c r="S151" s="319"/>
      <c r="T151" s="319"/>
    </row>
    <row r="152" spans="1:20" ht="16.5" customHeight="1">
      <c r="A152" s="319"/>
      <c r="B152" s="320"/>
      <c r="C152" s="319"/>
      <c r="D152" s="321"/>
      <c r="E152" s="321"/>
      <c r="F152" s="319"/>
      <c r="G152" s="199" t="s">
        <v>28</v>
      </c>
      <c r="H152" s="211">
        <f>SUM('(4) Waste Removal'!D29)</f>
        <v>0</v>
      </c>
      <c r="I152" s="211">
        <f>SUM('(4) Waste Removal'!E29)</f>
        <v>0</v>
      </c>
      <c r="J152" s="210">
        <f t="shared" si="3"/>
        <v>0</v>
      </c>
      <c r="K152" s="193">
        <f>IF('(4) Waste Removal'!F29="*INSERT*",0,IF('(4) Waste Removal'!F29="Local (&lt;25km)",15,IF('(4) Waste Removal'!F29="Regional (25-150km)",75,IF('(4) Waste Removal'!F29="National (&gt;150km)",200))))</f>
        <v>0</v>
      </c>
      <c r="L152" s="213">
        <f t="shared" si="2"/>
        <v>0</v>
      </c>
      <c r="N152" s="319"/>
      <c r="O152" s="319"/>
      <c r="P152" s="319"/>
      <c r="Q152" s="319"/>
      <c r="R152" s="319"/>
      <c r="S152" s="319"/>
      <c r="T152" s="319"/>
    </row>
    <row r="153" spans="1:20" ht="16.5" customHeight="1">
      <c r="A153" s="319"/>
      <c r="B153" s="320"/>
      <c r="C153" s="319"/>
      <c r="D153" s="321"/>
      <c r="E153" s="321"/>
      <c r="F153" s="319"/>
      <c r="G153" s="199" t="s">
        <v>183</v>
      </c>
      <c r="H153" s="211">
        <f>SUM('(4) Waste Removal'!D30)</f>
        <v>0</v>
      </c>
      <c r="I153" s="211">
        <f>SUM('(4) Waste Removal'!E30)</f>
        <v>0</v>
      </c>
      <c r="J153" s="210">
        <f t="shared" si="3"/>
        <v>0</v>
      </c>
      <c r="K153" s="193">
        <f>IF('(4) Waste Removal'!F30="*INSERT*",0,IF('(4) Waste Removal'!F30="Local (&lt;25km)",15,IF('(4) Waste Removal'!F30="Regional (25-150km)",75,IF('(4) Waste Removal'!F30="National (&gt;150km)",200))))</f>
        <v>0</v>
      </c>
      <c r="L153" s="213">
        <f t="shared" si="2"/>
        <v>0</v>
      </c>
      <c r="N153" s="319"/>
      <c r="O153" s="319"/>
      <c r="P153" s="319"/>
      <c r="Q153" s="319"/>
      <c r="R153" s="319"/>
      <c r="S153" s="319"/>
      <c r="T153" s="319"/>
    </row>
    <row r="154" spans="1:20" ht="16.5" customHeight="1">
      <c r="A154" s="319"/>
      <c r="B154" s="320"/>
      <c r="C154" s="319"/>
      <c r="D154" s="321"/>
      <c r="E154" s="321"/>
      <c r="F154" s="319"/>
      <c r="G154" s="199" t="s">
        <v>31</v>
      </c>
      <c r="H154" s="211">
        <f>SUM('(4) Waste Removal'!D31)</f>
        <v>0</v>
      </c>
      <c r="I154" s="211">
        <f>SUM('(4) Waste Removal'!E31)</f>
        <v>0</v>
      </c>
      <c r="J154" s="210">
        <f t="shared" si="3"/>
        <v>0</v>
      </c>
      <c r="K154" s="193">
        <f>IF('(4) Waste Removal'!F31="*INSERT*",0,IF('(4) Waste Removal'!F31="Local (&lt;25km)",15,IF('(4) Waste Removal'!F31="Regional (25-150km)",75,IF('(4) Waste Removal'!F31="National (&gt;150km)",200))))</f>
        <v>0</v>
      </c>
      <c r="L154" s="213">
        <f t="shared" si="2"/>
        <v>0</v>
      </c>
      <c r="N154" s="319"/>
      <c r="O154" s="319"/>
      <c r="P154" s="319"/>
      <c r="Q154" s="319"/>
      <c r="R154" s="319"/>
      <c r="S154" s="319"/>
      <c r="T154" s="319"/>
    </row>
    <row r="155" spans="1:20" ht="16.5" customHeight="1">
      <c r="A155" s="319"/>
      <c r="B155" s="320"/>
      <c r="C155" s="319"/>
      <c r="D155" s="321"/>
      <c r="E155" s="321"/>
      <c r="F155" s="319"/>
      <c r="G155" s="199" t="s">
        <v>33</v>
      </c>
      <c r="H155" s="211">
        <f>SUM('(4) Waste Removal'!D32)</f>
        <v>0</v>
      </c>
      <c r="I155" s="211">
        <f>SUM('(4) Waste Removal'!E32)</f>
        <v>0</v>
      </c>
      <c r="J155" s="210">
        <f t="shared" si="3"/>
        <v>0</v>
      </c>
      <c r="K155" s="193">
        <f>IF('(4) Waste Removal'!F32="*INSERT*",0,IF('(4) Waste Removal'!F32="Local (&lt;25km)",15,IF('(4) Waste Removal'!F32="Regional (25-150km)",75,IF('(4) Waste Removal'!F32="National (&gt;150km)",200))))</f>
        <v>0</v>
      </c>
      <c r="L155" s="213">
        <f t="shared" si="2"/>
        <v>0</v>
      </c>
      <c r="N155" s="319"/>
      <c r="O155" s="319"/>
      <c r="P155" s="319"/>
      <c r="Q155" s="319"/>
      <c r="R155" s="319"/>
      <c r="S155" s="319"/>
      <c r="T155" s="319"/>
    </row>
    <row r="156" spans="1:20" ht="50.25" customHeight="1">
      <c r="A156" s="319"/>
      <c r="B156" s="320"/>
      <c r="C156" s="319"/>
      <c r="D156" s="321"/>
      <c r="E156" s="321"/>
      <c r="F156" s="319"/>
      <c r="G156" s="88" t="s">
        <v>228</v>
      </c>
      <c r="H156" s="211">
        <f>SUM('(4) Waste Removal'!C37)</f>
        <v>0</v>
      </c>
      <c r="I156" s="211">
        <f>SUM('(4) Waste Removal'!D37)</f>
        <v>0</v>
      </c>
      <c r="J156" s="210">
        <f t="shared" si="3"/>
        <v>0</v>
      </c>
      <c r="K156" s="193">
        <f>IF('(4) Waste Removal'!E37="*INSERT*",0,IF('(4) Waste Removal'!E37="Local (&lt;25km)",15,IF('(4) Waste Removal'!E37="Regional (25-150km)",75,IF('(4) Waste Removal'!E37="National (&gt;150km)",200))))</f>
        <v>0</v>
      </c>
      <c r="L156" s="213">
        <f t="shared" si="2"/>
        <v>0</v>
      </c>
      <c r="N156" s="319"/>
      <c r="O156" s="319"/>
      <c r="P156" s="319"/>
      <c r="Q156" s="319"/>
      <c r="R156" s="319"/>
      <c r="S156" s="319"/>
      <c r="T156" s="319"/>
    </row>
    <row r="157" spans="1:20" ht="30" customHeight="1">
      <c r="A157" s="319"/>
      <c r="B157" s="320"/>
      <c r="C157" s="319"/>
      <c r="D157" s="321"/>
      <c r="E157" s="321"/>
      <c r="F157" s="319"/>
      <c r="G157" s="88" t="s">
        <v>229</v>
      </c>
      <c r="H157" s="211">
        <f>SUM('(4) Waste Removal'!C38)</f>
        <v>0</v>
      </c>
      <c r="I157" s="211">
        <f>SUM('(4) Waste Removal'!D38)</f>
        <v>0</v>
      </c>
      <c r="J157" s="210">
        <f t="shared" si="3"/>
        <v>0</v>
      </c>
      <c r="K157" s="193">
        <f>IF('(4) Waste Removal'!E38="*INSERT*",0,IF('(4) Waste Removal'!E38="Local (&lt;25km)",15,IF('(4) Waste Removal'!E38="Regional (25-150km)",75,IF('(4) Waste Removal'!E38="National (&gt;150km)",200))))</f>
        <v>0</v>
      </c>
      <c r="L157" s="213">
        <f t="shared" si="2"/>
        <v>0</v>
      </c>
      <c r="N157" s="319"/>
      <c r="O157" s="319"/>
      <c r="P157" s="319"/>
      <c r="Q157" s="319"/>
      <c r="R157" s="319"/>
      <c r="S157" s="319"/>
      <c r="T157" s="319"/>
    </row>
    <row r="158" spans="1:20" ht="16.5" customHeight="1">
      <c r="A158" s="319"/>
      <c r="B158" s="320"/>
      <c r="C158" s="319"/>
      <c r="D158" s="321"/>
      <c r="E158" s="321"/>
      <c r="F158" s="319"/>
      <c r="G158" s="199" t="s">
        <v>230</v>
      </c>
      <c r="H158" s="211">
        <f>SUM('(4) Waste Removal'!C39)</f>
        <v>0</v>
      </c>
      <c r="I158" s="211">
        <f>SUM('(4) Waste Removal'!D39)</f>
        <v>0</v>
      </c>
      <c r="J158" s="210">
        <f t="shared" si="3"/>
        <v>0</v>
      </c>
      <c r="K158" s="193">
        <f>IF('(4) Waste Removal'!E39="*INSERT*",0,IF('(4) Waste Removal'!E39="Local (&lt;25km)",15,IF('(4) Waste Removal'!E39="Regional (25-150km)",75,IF('(4) Waste Removal'!E39="National (&gt;150km)",200))))</f>
        <v>0</v>
      </c>
      <c r="L158" s="213">
        <f t="shared" si="2"/>
        <v>0</v>
      </c>
      <c r="N158" s="319"/>
      <c r="O158" s="319"/>
      <c r="P158" s="319"/>
      <c r="Q158" s="319"/>
      <c r="R158" s="319"/>
      <c r="S158" s="319"/>
      <c r="T158" s="319"/>
    </row>
    <row r="159" spans="1:20" ht="30" customHeight="1">
      <c r="A159" s="319"/>
      <c r="B159" s="320"/>
      <c r="C159" s="319"/>
      <c r="D159" s="321"/>
      <c r="E159" s="321"/>
      <c r="F159" s="319"/>
      <c r="G159" s="215" t="s">
        <v>517</v>
      </c>
      <c r="H159" s="216">
        <f>SUM(H140:H158)</f>
        <v>0</v>
      </c>
      <c r="I159" s="215" t="s">
        <v>518</v>
      </c>
      <c r="J159" s="216">
        <f>SUM(J140:J158)</f>
        <v>0</v>
      </c>
      <c r="K159" s="322"/>
      <c r="L159" s="216">
        <f>SUM(L140:L158)</f>
        <v>0</v>
      </c>
      <c r="N159" s="319"/>
      <c r="O159" s="319"/>
      <c r="P159" s="319"/>
      <c r="Q159" s="319"/>
      <c r="R159" s="319"/>
      <c r="S159" s="319"/>
      <c r="T159" s="319"/>
    </row>
    <row r="160" spans="1:20" ht="16.5" customHeight="1">
      <c r="A160" s="319"/>
      <c r="B160" s="320"/>
      <c r="C160" s="319"/>
      <c r="D160" s="321"/>
      <c r="E160" s="321"/>
      <c r="F160" s="319"/>
      <c r="G160" s="319"/>
      <c r="H160" s="319"/>
      <c r="I160" s="319"/>
      <c r="J160" s="319"/>
      <c r="K160" s="319"/>
      <c r="L160" s="319"/>
      <c r="N160" s="319"/>
      <c r="O160" s="319"/>
      <c r="P160" s="319"/>
      <c r="Q160" s="319"/>
      <c r="R160" s="319"/>
      <c r="S160" s="319"/>
      <c r="T160" s="319"/>
    </row>
    <row r="161" spans="1:20" ht="30" customHeight="1">
      <c r="A161" s="319"/>
      <c r="B161" s="320"/>
      <c r="C161" s="319"/>
      <c r="D161" s="321"/>
      <c r="E161" s="321"/>
      <c r="F161" s="319"/>
      <c r="G161" s="319"/>
      <c r="H161" s="319"/>
      <c r="I161" s="319"/>
      <c r="J161" s="319"/>
      <c r="K161" s="319"/>
      <c r="L161" s="319"/>
      <c r="N161" s="319"/>
      <c r="O161" s="319"/>
      <c r="P161" s="319"/>
      <c r="Q161" s="319"/>
      <c r="R161" s="319"/>
      <c r="S161" s="319"/>
      <c r="T161" s="319"/>
    </row>
    <row r="162" spans="1:20" ht="16.5" customHeight="1">
      <c r="A162" s="319"/>
      <c r="B162" s="320"/>
      <c r="C162" s="319"/>
      <c r="D162" s="321"/>
      <c r="E162" s="321"/>
      <c r="F162" s="319"/>
      <c r="G162" s="319"/>
      <c r="H162" s="319"/>
      <c r="I162" s="319"/>
      <c r="J162" s="319"/>
      <c r="K162" s="319"/>
      <c r="L162" s="319"/>
      <c r="N162" s="319"/>
      <c r="O162" s="319"/>
      <c r="P162" s="319"/>
      <c r="Q162" s="319"/>
      <c r="R162" s="319"/>
      <c r="S162" s="319"/>
      <c r="T162" s="319"/>
    </row>
    <row r="163" spans="1:20" ht="16.5" customHeight="1">
      <c r="A163" s="319"/>
      <c r="B163" s="320"/>
      <c r="C163" s="319"/>
      <c r="D163" s="321"/>
      <c r="E163" s="321"/>
      <c r="F163" s="319"/>
      <c r="G163" s="319"/>
      <c r="H163" s="319"/>
      <c r="I163" s="319"/>
      <c r="J163" s="319"/>
      <c r="K163" s="319"/>
      <c r="L163" s="319"/>
      <c r="N163" s="319"/>
      <c r="O163" s="319"/>
      <c r="P163" s="319"/>
      <c r="Q163" s="319"/>
      <c r="R163" s="319"/>
      <c r="S163" s="319"/>
      <c r="T163" s="319"/>
    </row>
    <row r="164" spans="1:20" ht="16.5" customHeight="1">
      <c r="A164" s="319"/>
      <c r="B164" s="320"/>
      <c r="C164" s="319"/>
      <c r="D164" s="321"/>
      <c r="E164" s="321"/>
      <c r="F164" s="319"/>
      <c r="G164" s="319"/>
      <c r="H164" s="319"/>
      <c r="I164" s="319"/>
      <c r="J164" s="319"/>
      <c r="K164" s="319"/>
      <c r="L164" s="319"/>
      <c r="N164" s="319"/>
      <c r="O164" s="319"/>
      <c r="P164" s="319"/>
      <c r="Q164" s="319"/>
      <c r="R164" s="319"/>
      <c r="S164" s="319"/>
      <c r="T164" s="319"/>
    </row>
    <row r="165" spans="1:20" ht="12">
      <c r="A165" s="319"/>
      <c r="B165" s="320"/>
      <c r="C165" s="319"/>
      <c r="D165" s="321"/>
      <c r="E165" s="321"/>
      <c r="F165" s="319"/>
      <c r="G165" s="319"/>
      <c r="H165" s="319"/>
      <c r="I165" s="319"/>
      <c r="J165" s="319"/>
      <c r="K165" s="319"/>
      <c r="L165" s="319"/>
      <c r="N165" s="319"/>
      <c r="O165" s="319"/>
      <c r="P165" s="319"/>
      <c r="Q165" s="319"/>
      <c r="R165" s="319"/>
      <c r="S165" s="319"/>
      <c r="T165" s="319"/>
    </row>
    <row r="166" spans="1:20" ht="16.5" customHeight="1">
      <c r="A166" s="319"/>
      <c r="B166" s="320"/>
      <c r="C166" s="319"/>
      <c r="D166" s="321"/>
      <c r="E166" s="321"/>
      <c r="F166" s="319"/>
      <c r="G166" s="319"/>
      <c r="H166" s="319"/>
      <c r="I166" s="319"/>
      <c r="J166" s="319"/>
      <c r="K166" s="319"/>
      <c r="L166" s="319"/>
      <c r="N166" s="319"/>
      <c r="O166" s="319"/>
      <c r="P166" s="319"/>
      <c r="Q166" s="319"/>
      <c r="R166" s="319"/>
      <c r="S166" s="319"/>
      <c r="T166" s="319"/>
    </row>
    <row r="167" spans="1:20" ht="16.5" customHeight="1">
      <c r="A167" s="319"/>
      <c r="B167" s="320"/>
      <c r="C167" s="319"/>
      <c r="D167" s="321"/>
      <c r="E167" s="321"/>
      <c r="F167" s="319"/>
      <c r="G167" s="319"/>
      <c r="H167" s="319"/>
      <c r="I167" s="319"/>
      <c r="J167" s="319"/>
      <c r="K167" s="319"/>
      <c r="L167" s="319"/>
      <c r="N167" s="319"/>
      <c r="O167" s="319"/>
      <c r="P167" s="319"/>
      <c r="Q167" s="319"/>
      <c r="R167" s="319"/>
      <c r="S167" s="319"/>
      <c r="T167" s="319"/>
    </row>
    <row r="168" spans="1:20" ht="16.5" customHeight="1">
      <c r="A168" s="319"/>
      <c r="B168" s="320"/>
      <c r="C168" s="319"/>
      <c r="D168" s="321"/>
      <c r="E168" s="321"/>
      <c r="F168" s="319"/>
      <c r="G168" s="319"/>
      <c r="H168" s="319"/>
      <c r="I168" s="319"/>
      <c r="J168" s="319"/>
      <c r="K168" s="319"/>
      <c r="L168" s="319"/>
      <c r="N168" s="319"/>
      <c r="O168" s="319"/>
      <c r="P168" s="319"/>
      <c r="Q168" s="319"/>
      <c r="R168" s="319"/>
      <c r="S168" s="319"/>
      <c r="T168" s="319"/>
    </row>
    <row r="169" spans="1:20" ht="16.5" customHeight="1">
      <c r="A169" s="319"/>
      <c r="B169" s="320"/>
      <c r="C169" s="319"/>
      <c r="D169" s="321"/>
      <c r="E169" s="321"/>
      <c r="F169" s="319"/>
      <c r="G169" s="319"/>
      <c r="H169" s="319"/>
      <c r="I169" s="319"/>
      <c r="J169" s="319"/>
      <c r="K169" s="319"/>
      <c r="L169" s="319"/>
      <c r="N169" s="319"/>
      <c r="O169" s="319"/>
      <c r="P169" s="319"/>
      <c r="Q169" s="319"/>
      <c r="R169" s="319"/>
      <c r="S169" s="319"/>
      <c r="T169" s="319"/>
    </row>
    <row r="170" spans="1:20" ht="16.5" customHeight="1">
      <c r="A170" s="319"/>
      <c r="B170" s="320"/>
      <c r="C170" s="319"/>
      <c r="D170" s="321"/>
      <c r="E170" s="321"/>
      <c r="F170" s="319"/>
      <c r="G170" s="319"/>
      <c r="H170" s="319"/>
      <c r="I170" s="319"/>
      <c r="J170" s="319"/>
      <c r="K170" s="319"/>
      <c r="L170" s="319"/>
      <c r="N170" s="319"/>
      <c r="O170" s="319"/>
      <c r="P170" s="319"/>
      <c r="Q170" s="319"/>
      <c r="R170" s="319"/>
      <c r="S170" s="319"/>
      <c r="T170" s="319"/>
    </row>
    <row r="171" spans="1:20" ht="16.5" customHeight="1">
      <c r="A171" s="319"/>
      <c r="B171" s="320"/>
      <c r="C171" s="319"/>
      <c r="D171" s="321"/>
      <c r="E171" s="321"/>
      <c r="F171" s="319"/>
      <c r="G171" s="319"/>
      <c r="H171" s="319"/>
      <c r="I171" s="319"/>
      <c r="J171" s="319"/>
      <c r="K171" s="319"/>
      <c r="L171" s="319"/>
      <c r="N171" s="319"/>
      <c r="O171" s="319"/>
      <c r="P171" s="319"/>
      <c r="Q171" s="319"/>
      <c r="R171" s="319"/>
      <c r="S171" s="319"/>
      <c r="T171" s="319"/>
    </row>
    <row r="172" spans="1:20" ht="16.5" customHeight="1">
      <c r="A172" s="319"/>
      <c r="B172" s="320"/>
      <c r="C172" s="319"/>
      <c r="D172" s="321"/>
      <c r="E172" s="321"/>
      <c r="F172" s="319"/>
      <c r="G172" s="319"/>
      <c r="H172" s="319"/>
      <c r="I172" s="319"/>
      <c r="J172" s="319"/>
      <c r="K172" s="319"/>
      <c r="L172" s="319"/>
      <c r="N172" s="319"/>
      <c r="O172" s="319"/>
      <c r="P172" s="319"/>
      <c r="Q172" s="319"/>
      <c r="R172" s="319"/>
      <c r="S172" s="319"/>
      <c r="T172" s="319"/>
    </row>
    <row r="173" spans="1:20" ht="16.5" customHeight="1">
      <c r="A173" s="319"/>
      <c r="B173" s="320"/>
      <c r="C173" s="319"/>
      <c r="D173" s="321"/>
      <c r="E173" s="321"/>
      <c r="F173" s="319"/>
      <c r="G173" s="319"/>
      <c r="H173" s="319"/>
      <c r="I173" s="319"/>
      <c r="J173" s="319"/>
      <c r="K173" s="319"/>
      <c r="L173" s="319"/>
      <c r="N173" s="319"/>
      <c r="O173" s="319"/>
      <c r="P173" s="319"/>
      <c r="Q173" s="319"/>
      <c r="R173" s="319"/>
      <c r="S173" s="319"/>
      <c r="T173" s="319"/>
    </row>
    <row r="174" spans="1:20" ht="16.5" customHeight="1">
      <c r="A174" s="319"/>
      <c r="B174" s="320"/>
      <c r="C174" s="319"/>
      <c r="D174" s="321"/>
      <c r="E174" s="321"/>
      <c r="F174" s="319"/>
      <c r="G174" s="319"/>
      <c r="H174" s="319"/>
      <c r="I174" s="319"/>
      <c r="J174" s="319"/>
      <c r="K174" s="319"/>
      <c r="L174" s="319"/>
      <c r="N174" s="319"/>
      <c r="O174" s="319"/>
      <c r="P174" s="319"/>
      <c r="Q174" s="319"/>
      <c r="R174" s="319"/>
      <c r="S174" s="319"/>
      <c r="T174" s="319"/>
    </row>
    <row r="175" spans="1:20" ht="16.5" customHeight="1">
      <c r="A175" s="319"/>
      <c r="B175" s="320"/>
      <c r="C175" s="319"/>
      <c r="D175" s="321"/>
      <c r="E175" s="321"/>
      <c r="F175" s="319"/>
      <c r="G175" s="319"/>
      <c r="H175" s="319"/>
      <c r="I175" s="319"/>
      <c r="J175" s="319"/>
      <c r="K175" s="319"/>
      <c r="L175" s="319"/>
      <c r="N175" s="319"/>
      <c r="O175" s="319"/>
      <c r="P175" s="319"/>
      <c r="Q175" s="319"/>
      <c r="R175" s="319"/>
      <c r="S175" s="319"/>
      <c r="T175" s="319"/>
    </row>
    <row r="176" spans="1:20" ht="16.5" customHeight="1">
      <c r="A176" s="319"/>
      <c r="B176" s="320"/>
      <c r="C176" s="319"/>
      <c r="D176" s="321"/>
      <c r="E176" s="321"/>
      <c r="F176" s="319"/>
      <c r="G176" s="319"/>
      <c r="H176" s="319"/>
      <c r="I176" s="319"/>
      <c r="J176" s="319"/>
      <c r="K176" s="319"/>
      <c r="L176" s="319"/>
      <c r="N176" s="319"/>
      <c r="O176" s="319"/>
      <c r="P176" s="319"/>
      <c r="Q176" s="319"/>
      <c r="R176" s="319"/>
      <c r="S176" s="319"/>
      <c r="T176" s="319"/>
    </row>
    <row r="177" spans="1:20" ht="16.5" customHeight="1">
      <c r="A177" s="319"/>
      <c r="B177" s="320"/>
      <c r="C177" s="319"/>
      <c r="D177" s="321"/>
      <c r="E177" s="321"/>
      <c r="F177" s="319"/>
      <c r="G177" s="319"/>
      <c r="H177" s="319"/>
      <c r="I177" s="319"/>
      <c r="J177" s="319"/>
      <c r="K177" s="319"/>
      <c r="L177" s="319"/>
      <c r="N177" s="319"/>
      <c r="O177" s="319"/>
      <c r="P177" s="319"/>
      <c r="Q177" s="319"/>
      <c r="R177" s="319"/>
      <c r="S177" s="319"/>
      <c r="T177" s="319"/>
    </row>
    <row r="178" spans="1:20" ht="16.5" customHeight="1">
      <c r="A178" s="319"/>
      <c r="B178" s="320"/>
      <c r="C178" s="319"/>
      <c r="D178" s="321"/>
      <c r="E178" s="321"/>
      <c r="F178" s="319"/>
      <c r="G178" s="319"/>
      <c r="H178" s="319"/>
      <c r="I178" s="319"/>
      <c r="J178" s="319"/>
      <c r="K178" s="319"/>
      <c r="L178" s="319"/>
      <c r="N178" s="319"/>
      <c r="O178" s="319"/>
      <c r="P178" s="319"/>
      <c r="Q178" s="319"/>
      <c r="R178" s="319"/>
      <c r="S178" s="319"/>
      <c r="T178" s="319"/>
    </row>
    <row r="179" spans="1:20" ht="16.5" customHeight="1">
      <c r="A179" s="319"/>
      <c r="B179" s="320"/>
      <c r="C179" s="319"/>
      <c r="D179" s="321"/>
      <c r="E179" s="321"/>
      <c r="F179" s="319"/>
      <c r="G179" s="319"/>
      <c r="H179" s="319"/>
      <c r="I179" s="319"/>
      <c r="J179" s="319"/>
      <c r="K179" s="319"/>
      <c r="L179" s="319"/>
      <c r="N179" s="319"/>
      <c r="O179" s="319"/>
      <c r="P179" s="319"/>
      <c r="Q179" s="319"/>
      <c r="R179" s="319"/>
      <c r="S179" s="319"/>
      <c r="T179" s="319"/>
    </row>
    <row r="180" spans="2:5" s="319" customFormat="1" ht="12">
      <c r="B180" s="320"/>
      <c r="D180" s="321"/>
      <c r="E180" s="321"/>
    </row>
    <row r="181" spans="2:5" s="319" customFormat="1" ht="12">
      <c r="B181" s="320"/>
      <c r="D181" s="321"/>
      <c r="E181" s="321"/>
    </row>
    <row r="182" spans="2:5" s="319" customFormat="1" ht="12">
      <c r="B182" s="320"/>
      <c r="D182" s="321"/>
      <c r="E182" s="321"/>
    </row>
    <row r="183" spans="2:5" s="319" customFormat="1" ht="12">
      <c r="B183" s="320"/>
      <c r="D183" s="321"/>
      <c r="E183" s="321"/>
    </row>
    <row r="184" spans="2:5" s="319" customFormat="1" ht="12">
      <c r="B184" s="320"/>
      <c r="D184" s="321"/>
      <c r="E184" s="321"/>
    </row>
    <row r="185" spans="2:5" s="319" customFormat="1" ht="12">
      <c r="B185" s="320"/>
      <c r="D185" s="321"/>
      <c r="E185" s="321"/>
    </row>
    <row r="186" spans="2:5" s="319" customFormat="1" ht="12">
      <c r="B186" s="320"/>
      <c r="D186" s="321"/>
      <c r="E186" s="321"/>
    </row>
    <row r="187" spans="2:5" s="319" customFormat="1" ht="12">
      <c r="B187" s="320"/>
      <c r="D187" s="321"/>
      <c r="E187" s="321"/>
    </row>
    <row r="188" spans="2:5" s="319" customFormat="1" ht="12">
      <c r="B188" s="320"/>
      <c r="D188" s="321"/>
      <c r="E188" s="321"/>
    </row>
    <row r="189" spans="2:5" s="319" customFormat="1" ht="12">
      <c r="B189" s="320"/>
      <c r="D189" s="321"/>
      <c r="E189" s="321"/>
    </row>
    <row r="190" spans="2:5" s="319" customFormat="1" ht="12">
      <c r="B190" s="320"/>
      <c r="D190" s="321"/>
      <c r="E190" s="321"/>
    </row>
    <row r="191" spans="2:5" s="319" customFormat="1" ht="12">
      <c r="B191" s="320"/>
      <c r="D191" s="321"/>
      <c r="E191" s="321"/>
    </row>
    <row r="192" spans="2:5" s="319" customFormat="1" ht="12">
      <c r="B192" s="320"/>
      <c r="D192" s="321"/>
      <c r="E192" s="321"/>
    </row>
    <row r="193" spans="2:5" s="319" customFormat="1" ht="12">
      <c r="B193" s="320"/>
      <c r="D193" s="321"/>
      <c r="E193" s="321"/>
    </row>
    <row r="194" spans="2:5" s="319" customFormat="1" ht="12">
      <c r="B194" s="320"/>
      <c r="D194" s="321"/>
      <c r="E194" s="321"/>
    </row>
    <row r="195" spans="2:5" s="319" customFormat="1" ht="12">
      <c r="B195" s="320"/>
      <c r="D195" s="321"/>
      <c r="E195" s="321"/>
    </row>
    <row r="196" spans="2:5" s="319" customFormat="1" ht="12">
      <c r="B196" s="320"/>
      <c r="D196" s="321"/>
      <c r="E196" s="321"/>
    </row>
    <row r="197" spans="2:5" s="319" customFormat="1" ht="12">
      <c r="B197" s="320"/>
      <c r="D197" s="321"/>
      <c r="E197" s="321"/>
    </row>
    <row r="198" spans="2:5" s="319" customFormat="1" ht="12">
      <c r="B198" s="320"/>
      <c r="D198" s="321"/>
      <c r="E198" s="321"/>
    </row>
    <row r="199" spans="2:5" s="319" customFormat="1" ht="12">
      <c r="B199" s="320"/>
      <c r="D199" s="321"/>
      <c r="E199" s="321"/>
    </row>
    <row r="200" spans="2:5" s="319" customFormat="1" ht="12">
      <c r="B200" s="320"/>
      <c r="D200" s="321"/>
      <c r="E200" s="321"/>
    </row>
    <row r="201" spans="2:5" s="319" customFormat="1" ht="12">
      <c r="B201" s="320"/>
      <c r="D201" s="321"/>
      <c r="E201" s="321"/>
    </row>
    <row r="202" spans="2:5" s="319" customFormat="1" ht="12">
      <c r="B202" s="320"/>
      <c r="D202" s="321"/>
      <c r="E202" s="321"/>
    </row>
    <row r="203" spans="2:5" s="319" customFormat="1" ht="12">
      <c r="B203" s="320"/>
      <c r="D203" s="321"/>
      <c r="E203" s="321"/>
    </row>
    <row r="204" spans="2:5" s="319" customFormat="1" ht="12">
      <c r="B204" s="320"/>
      <c r="D204" s="321"/>
      <c r="E204" s="321"/>
    </row>
    <row r="205" spans="2:5" s="319" customFormat="1" ht="12">
      <c r="B205" s="320"/>
      <c r="D205" s="321"/>
      <c r="E205" s="321"/>
    </row>
    <row r="206" spans="2:5" s="319" customFormat="1" ht="12">
      <c r="B206" s="320"/>
      <c r="D206" s="321"/>
      <c r="E206" s="321"/>
    </row>
    <row r="207" spans="2:5" s="319" customFormat="1" ht="12">
      <c r="B207" s="320"/>
      <c r="D207" s="321"/>
      <c r="E207" s="321"/>
    </row>
    <row r="208" spans="2:5" s="319" customFormat="1" ht="12">
      <c r="B208" s="320"/>
      <c r="D208" s="321"/>
      <c r="E208" s="321"/>
    </row>
    <row r="209" spans="2:5" s="319" customFormat="1" ht="12">
      <c r="B209" s="320"/>
      <c r="D209" s="321"/>
      <c r="E209" s="321"/>
    </row>
    <row r="210" spans="2:5" s="319" customFormat="1" ht="12">
      <c r="B210" s="320"/>
      <c r="D210" s="321"/>
      <c r="E210" s="321"/>
    </row>
    <row r="211" spans="2:5" s="319" customFormat="1" ht="12">
      <c r="B211" s="320"/>
      <c r="D211" s="321"/>
      <c r="E211" s="321"/>
    </row>
    <row r="212" spans="2:5" s="319" customFormat="1" ht="12">
      <c r="B212" s="320"/>
      <c r="D212" s="321"/>
      <c r="E212" s="321"/>
    </row>
  </sheetData>
  <sheetProtection/>
  <protectedRanges>
    <protectedRange sqref="D24:D28" name="Materials"/>
  </protectedRanges>
  <mergeCells count="42">
    <mergeCell ref="B80:B82"/>
    <mergeCell ref="B83:B86"/>
    <mergeCell ref="B60:B63"/>
    <mergeCell ref="B64:B68"/>
    <mergeCell ref="B69:B77"/>
    <mergeCell ref="B79:C79"/>
    <mergeCell ref="B2:C2"/>
    <mergeCell ref="B3:B5"/>
    <mergeCell ref="B6:B14"/>
    <mergeCell ref="B46:B58"/>
    <mergeCell ref="B15:B22"/>
    <mergeCell ref="B23:C23"/>
    <mergeCell ref="B24:B28"/>
    <mergeCell ref="B29:B38"/>
    <mergeCell ref="B39:B42"/>
    <mergeCell ref="B43:B44"/>
    <mergeCell ref="B119:C119"/>
    <mergeCell ref="B120:C120"/>
    <mergeCell ref="B121:C121"/>
    <mergeCell ref="B87:B90"/>
    <mergeCell ref="B91:B92"/>
    <mergeCell ref="B93:B95"/>
    <mergeCell ref="B96:C96"/>
    <mergeCell ref="B97:B100"/>
    <mergeCell ref="B101:C101"/>
    <mergeCell ref="B140:B143"/>
    <mergeCell ref="B123:C123"/>
    <mergeCell ref="B124:C124"/>
    <mergeCell ref="B125:C125"/>
    <mergeCell ref="B126:B128"/>
    <mergeCell ref="B129:B132"/>
    <mergeCell ref="B133:B138"/>
    <mergeCell ref="K79:L79"/>
    <mergeCell ref="K80:L80"/>
    <mergeCell ref="B122:C122"/>
    <mergeCell ref="B139:C139"/>
    <mergeCell ref="B102:C102"/>
    <mergeCell ref="B103:B105"/>
    <mergeCell ref="B106:B109"/>
    <mergeCell ref="B110:B111"/>
    <mergeCell ref="B112:B115"/>
    <mergeCell ref="B116:B118"/>
  </mergeCells>
  <dataValidations count="1">
    <dataValidation type="list" allowBlank="1" showInputMessage="1" showErrorMessage="1" sqref="D24:D28">
      <formula1>$E$166:$E$168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Parsons Brinckerhoff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FrostA</dc:creator>
  <cp:keywords/>
  <dc:description/>
  <cp:lastModifiedBy>Whai-Ting Newall</cp:lastModifiedBy>
  <cp:lastPrinted>2009-07-02T08:54:35Z</cp:lastPrinted>
  <dcterms:created xsi:type="dcterms:W3CDTF">2008-01-07T14:38:32Z</dcterms:created>
  <dcterms:modified xsi:type="dcterms:W3CDTF">2011-06-20T13:46:07Z</dcterms:modified>
  <cp:category/>
  <cp:version/>
  <cp:contentType/>
  <cp:contentStatus/>
</cp:coreProperties>
</file>