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235" windowHeight="7680" activeTab="0"/>
  </bookViews>
  <sheets>
    <sheet name="Apportion" sheetId="1" r:id="rId1"/>
    <sheet name="Hague Preference" sheetId="2" r:id="rId2"/>
    <sheet name="Skates &amp; Rays" sheetId="3" r:id="rId3"/>
    <sheet name="Horse Mackerel" sheetId="4" r:id="rId4"/>
  </sheets>
  <definedNames>
    <definedName name="_xlnm.Print_Area" localSheetId="0">'Apportion'!$B$3:$CX$101</definedName>
    <definedName name="_xlnm.Print_Area" localSheetId="1">'Hague Preference'!$A$1:$G$39</definedName>
    <definedName name="_xlnm.Print_Titles" localSheetId="0">'Apportion'!$A:$A,'Apportion'!$1:$2</definedName>
  </definedNames>
  <calcPr fullCalcOnLoad="1"/>
</workbook>
</file>

<file path=xl/comments1.xml><?xml version="1.0" encoding="utf-8"?>
<comments xmlns="http://schemas.openxmlformats.org/spreadsheetml/2006/main">
  <authors>
    <author>m300459</author>
  </authors>
  <commentList>
    <comment ref="BP26" authorId="0">
      <text>
        <r>
          <rPr>
            <sz val="9"/>
            <rFont val="Tahoma"/>
            <family val="2"/>
          </rPr>
          <t>Excludes 12690 handline FQAs</t>
        </r>
      </text>
    </comment>
    <comment ref="A96" authorId="0">
      <text>
        <r>
          <rPr>
            <sz val="9"/>
            <rFont val="Tahoma"/>
            <family val="2"/>
          </rPr>
          <t>adjust England so adds up to UK total</t>
        </r>
      </text>
    </comment>
    <comment ref="AA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AB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BY13" authorId="0">
      <text>
        <r>
          <rPr>
            <sz val="9"/>
            <rFont val="Tahoma"/>
            <family val="2"/>
          </rPr>
          <t>banked quota but no catch in 2013 so can't allocate separately</t>
        </r>
      </text>
    </comment>
    <comment ref="BE13" authorId="0">
      <text>
        <r>
          <rPr>
            <sz val="9"/>
            <rFont val="Tahoma"/>
            <family val="2"/>
          </rPr>
          <t>quota not allocated in 2013 so can't allocate  separately</t>
        </r>
      </text>
    </comment>
  </commentList>
</comments>
</file>

<file path=xl/sharedStrings.xml><?xml version="1.0" encoding="utf-8"?>
<sst xmlns="http://schemas.openxmlformats.org/spreadsheetml/2006/main" count="676" uniqueCount="212">
  <si>
    <t>UK</t>
  </si>
  <si>
    <t>NSHOM</t>
  </si>
  <si>
    <t>WSHOM</t>
  </si>
  <si>
    <t>SFO</t>
  </si>
  <si>
    <t>Sole 7a</t>
  </si>
  <si>
    <t>Sole 7d</t>
  </si>
  <si>
    <t>Sole 7e</t>
  </si>
  <si>
    <t>Sole 7fg</t>
  </si>
  <si>
    <t>Sole 7hjk</t>
  </si>
  <si>
    <t>Plaice 7a</t>
  </si>
  <si>
    <t>Plaice 7de</t>
  </si>
  <si>
    <t>Plaice 7fg</t>
  </si>
  <si>
    <t>Plaice 7hjk</t>
  </si>
  <si>
    <t>Cod 7a</t>
  </si>
  <si>
    <t>Cod 7bk xd</t>
  </si>
  <si>
    <t>Cod 7d</t>
  </si>
  <si>
    <t>Whiting 7a</t>
  </si>
  <si>
    <t>Whiting 7bk</t>
  </si>
  <si>
    <t>Angler 7</t>
  </si>
  <si>
    <t>Angler 8abde</t>
  </si>
  <si>
    <t>Megrim 7</t>
  </si>
  <si>
    <t>Haddock 7a</t>
  </si>
  <si>
    <t>Haddock 7bk</t>
  </si>
  <si>
    <t>Hake 67</t>
  </si>
  <si>
    <t>Hake 8abde</t>
  </si>
  <si>
    <t>Pollack 7</t>
  </si>
  <si>
    <t>Nephrops 7</t>
  </si>
  <si>
    <t>England</t>
  </si>
  <si>
    <t>Wales</t>
  </si>
  <si>
    <t>Scotland</t>
  </si>
  <si>
    <t>N Ireland</t>
  </si>
  <si>
    <t>Area 7</t>
  </si>
  <si>
    <t>North Sea</t>
  </si>
  <si>
    <t>Herring 4c74</t>
  </si>
  <si>
    <t>Herring 7a</t>
  </si>
  <si>
    <t>Herring 7ef</t>
  </si>
  <si>
    <t>Boarfish 678</t>
  </si>
  <si>
    <t>Sprat 7de</t>
  </si>
  <si>
    <t>NS Sprat</t>
  </si>
  <si>
    <t>Min Pel</t>
  </si>
  <si>
    <t>Northern</t>
  </si>
  <si>
    <t>NS Cod</t>
  </si>
  <si>
    <t>NS Haddock</t>
  </si>
  <si>
    <t>NS Whiting</t>
  </si>
  <si>
    <t>NS Saithe</t>
  </si>
  <si>
    <t>NS Plaice</t>
  </si>
  <si>
    <t>NS Sole</t>
  </si>
  <si>
    <t>NS Hake</t>
  </si>
  <si>
    <t>NS Nephrops</t>
  </si>
  <si>
    <t>Norway Others</t>
  </si>
  <si>
    <t>NS Anglers</t>
  </si>
  <si>
    <t>NS Megrim</t>
  </si>
  <si>
    <t>Northern Prawn</t>
  </si>
  <si>
    <t>WS Cod 6a</t>
  </si>
  <si>
    <t>WS Cod 6b</t>
  </si>
  <si>
    <t>WS Haddock 6a</t>
  </si>
  <si>
    <t>WS Haddock 6b</t>
  </si>
  <si>
    <t>WS Whiting</t>
  </si>
  <si>
    <t>WS Saithe</t>
  </si>
  <si>
    <t>WS Plaice</t>
  </si>
  <si>
    <t>WS Sole</t>
  </si>
  <si>
    <t>WS Anglers</t>
  </si>
  <si>
    <t>WS Nephrops</t>
  </si>
  <si>
    <t>WS Megrim</t>
  </si>
  <si>
    <t>WS Pollack</t>
  </si>
  <si>
    <t>Area 4&amp;6</t>
  </si>
  <si>
    <t>NS Herring</t>
  </si>
  <si>
    <t>WS Herring</t>
  </si>
  <si>
    <t xml:space="preserve">WS Mackerel </t>
  </si>
  <si>
    <t>NS Mackerel</t>
  </si>
  <si>
    <t>Clyde Herring</t>
  </si>
  <si>
    <t>Northern Blue Whiting</t>
  </si>
  <si>
    <t>NS Sandeels</t>
  </si>
  <si>
    <t>AS Herring</t>
  </si>
  <si>
    <t>Greater Silver Smelt 67</t>
  </si>
  <si>
    <t>NS Sandeels Area 1</t>
  </si>
  <si>
    <t>NS Sandeels Area 2</t>
  </si>
  <si>
    <t>NS Sandeels Area 3</t>
  </si>
  <si>
    <t>NS Sandeels Area 4</t>
  </si>
  <si>
    <t>NS Sandeels Area 6</t>
  </si>
  <si>
    <t>WS Mackerel o/w 2a Norway</t>
  </si>
  <si>
    <t>NS Mackerel o/w 3a4bc</t>
  </si>
  <si>
    <t>NS Horse Mackerel</t>
  </si>
  <si>
    <t>WS Horse Mackerel</t>
  </si>
  <si>
    <t>Maj Pel</t>
  </si>
  <si>
    <t>Deep Sea</t>
  </si>
  <si>
    <t>Ling 4</t>
  </si>
  <si>
    <t>Tusk 4</t>
  </si>
  <si>
    <t>Tusk 567</t>
  </si>
  <si>
    <t>Ling 6-10,12,14</t>
  </si>
  <si>
    <t>Roundnose Grenadier 5b67</t>
  </si>
  <si>
    <t>Blue Ling 67</t>
  </si>
  <si>
    <t>Norway Anglers</t>
  </si>
  <si>
    <t>Norway Ling</t>
  </si>
  <si>
    <t>Norway Nephrops</t>
  </si>
  <si>
    <t>Norway Tusk</t>
  </si>
  <si>
    <t>Greenland Halibut 2a46</t>
  </si>
  <si>
    <t>Greater Forkbeard 567</t>
  </si>
  <si>
    <t>WS Mackerel o/w 4a</t>
  </si>
  <si>
    <t>Aberdeen</t>
  </si>
  <si>
    <t>ANIFPO</t>
  </si>
  <si>
    <t>Anglo Scottish</t>
  </si>
  <si>
    <t>Cornish</t>
  </si>
  <si>
    <t>EEFPO</t>
  </si>
  <si>
    <t>Fife</t>
  </si>
  <si>
    <t>Fleetwood</t>
  </si>
  <si>
    <t>FPO</t>
  </si>
  <si>
    <t>Interfish</t>
  </si>
  <si>
    <t>Klondyke</t>
  </si>
  <si>
    <t>Lowestoft</t>
  </si>
  <si>
    <t>Lunar</t>
  </si>
  <si>
    <t>Isle of Man</t>
  </si>
  <si>
    <t>Non Sector</t>
  </si>
  <si>
    <t>NAFPO</t>
  </si>
  <si>
    <t>NESFO</t>
  </si>
  <si>
    <t>NIFPO</t>
  </si>
  <si>
    <t>Orkney</t>
  </si>
  <si>
    <t>Shetland</t>
  </si>
  <si>
    <t>SWFPO</t>
  </si>
  <si>
    <t>Wales &amp; WC</t>
  </si>
  <si>
    <t>West Scotland</t>
  </si>
  <si>
    <t>Underpinning</t>
  </si>
  <si>
    <t>U10s %</t>
  </si>
  <si>
    <t>FQAs</t>
  </si>
  <si>
    <t>UK quota</t>
  </si>
  <si>
    <t>Hague Preference</t>
  </si>
  <si>
    <t>Non sector %</t>
  </si>
  <si>
    <t>Based on FQAs</t>
  </si>
  <si>
    <t>Maximum</t>
  </si>
  <si>
    <t>Non Sector FQAs</t>
  </si>
  <si>
    <t>Non Sector tonnes</t>
  </si>
  <si>
    <t>Saithe 7</t>
  </si>
  <si>
    <t>..</t>
  </si>
  <si>
    <t>Sector FQAs</t>
  </si>
  <si>
    <t>Sector tonnes</t>
  </si>
  <si>
    <t>Total tonnes</t>
  </si>
  <si>
    <t>Total</t>
  </si>
  <si>
    <t>U10s tonnes</t>
  </si>
  <si>
    <t>Check</t>
  </si>
  <si>
    <t>Based on floor quota</t>
  </si>
  <si>
    <t>U10s floor quota</t>
  </si>
  <si>
    <t>U10s</t>
  </si>
  <si>
    <t>U10s allocation</t>
  </si>
  <si>
    <t>U10s % share</t>
  </si>
  <si>
    <t>England %</t>
  </si>
  <si>
    <t>Wales %</t>
  </si>
  <si>
    <t>Scotland %</t>
  </si>
  <si>
    <t>N Ireland %</t>
  </si>
  <si>
    <t>Mourne</t>
  </si>
  <si>
    <t>Non Sector allocation</t>
  </si>
  <si>
    <t>Based on underpinning %</t>
  </si>
  <si>
    <t>Herring 7ghjk</t>
  </si>
  <si>
    <t>NS Lems &amp; Witches</t>
  </si>
  <si>
    <t>NS Skates &amp; Rays</t>
  </si>
  <si>
    <t>NS Dabs &amp; Flounders</t>
  </si>
  <si>
    <t>NS Turbot &amp; Brill</t>
  </si>
  <si>
    <t>SW Handliners</t>
  </si>
  <si>
    <t>WS Haddock 6a of which</t>
  </si>
  <si>
    <t>Special allocation:</t>
  </si>
  <si>
    <t>4a Handline Mackerel</t>
  </si>
  <si>
    <t>UK quota exc special alloc</t>
  </si>
  <si>
    <t>Special allocation</t>
  </si>
  <si>
    <t>Porcupine Nephrops</t>
  </si>
  <si>
    <t>Skates &amp; Rays 67 xd</t>
  </si>
  <si>
    <t>Skates &amp; Rays 7d</t>
  </si>
  <si>
    <t>Black Scab-bardish 567,12</t>
  </si>
  <si>
    <t>Unallocated banking</t>
  </si>
  <si>
    <t>Quota deductions</t>
  </si>
  <si>
    <t>Sector</t>
  </si>
  <si>
    <t>Percentage share (based on track record 2006-08)</t>
  </si>
  <si>
    <t>S&amp;R 6&amp;7</t>
  </si>
  <si>
    <t>S&amp;R 7d</t>
  </si>
  <si>
    <t>Eng</t>
  </si>
  <si>
    <t>Wal</t>
  </si>
  <si>
    <t>Sco</t>
  </si>
  <si>
    <t>N I</t>
  </si>
  <si>
    <t>Non-sector</t>
  </si>
  <si>
    <t>Old stock definitions</t>
  </si>
  <si>
    <t>Quota 2010</t>
  </si>
  <si>
    <t>o/w 2a(EU), 4a</t>
  </si>
  <si>
    <t>West Coast</t>
  </si>
  <si>
    <t>o/w 7d</t>
  </si>
  <si>
    <t>New stock definitions</t>
  </si>
  <si>
    <t>Tonnes</t>
  </si>
  <si>
    <t>Quota 2013</t>
  </si>
  <si>
    <t>allocate by FQAs</t>
  </si>
  <si>
    <t>FQAs - sector and non sector</t>
  </si>
  <si>
    <t>FQAs - U10s equivalent</t>
  </si>
  <si>
    <t>Allocation based on FQAs</t>
  </si>
  <si>
    <t>Total to apportion</t>
  </si>
  <si>
    <t>2006-2008 track record</t>
  </si>
  <si>
    <t>Proxy FQAs</t>
  </si>
  <si>
    <t>Faroes</t>
  </si>
  <si>
    <t>Tonnes per 100 FQAs</t>
  </si>
  <si>
    <t>Faroes compensation</t>
  </si>
  <si>
    <t>Hague Pref</t>
  </si>
  <si>
    <t>4a hline</t>
  </si>
  <si>
    <t>Use rounded figs</t>
  </si>
  <si>
    <t>Borrowing unclaimed by EU</t>
  </si>
  <si>
    <t>Quota 2014</t>
  </si>
  <si>
    <t>Windfall banking</t>
  </si>
  <si>
    <t>Redfish</t>
  </si>
  <si>
    <t>Saithe</t>
  </si>
  <si>
    <t>Others</t>
  </si>
  <si>
    <t>Cod / Haddock</t>
  </si>
  <si>
    <t>Ling / Blue Ling</t>
  </si>
  <si>
    <t>Faroes Blue Whiting</t>
  </si>
  <si>
    <t>sw hline</t>
  </si>
  <si>
    <t>o/w English U10s</t>
  </si>
  <si>
    <t>Total FQAs (exclude U10s for English NS Whiting)</t>
  </si>
  <si>
    <t>HP Allocation (add in 300t for NS Whiting for England)</t>
  </si>
  <si>
    <t>Use percentages to apportion nationality (based on current nationality) to new S&amp;R stocks for POs and non sector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</si>
</sst>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[Red]\-0\ "/>
    <numFmt numFmtId="165" formatCode="#,##0;[Red]\-#,##0;0"/>
    <numFmt numFmtId="166" formatCode="0.0"/>
    <numFmt numFmtId="167" formatCode="[$-809]dd\ mmmm\ yyyy"/>
    <numFmt numFmtId="168" formatCode="0.0000"/>
    <numFmt numFmtId="169" formatCode="0.000"/>
    <numFmt numFmtId="170" formatCode="0.0000000"/>
    <numFmt numFmtId="171" formatCode="#,##0.0"/>
    <numFmt numFmtId="172" formatCode="0.000000"/>
    <numFmt numFmtId="173" formatCode="0.00000"/>
    <numFmt numFmtId="174" formatCode="0.0_ ;[Red]\-0.0\ "/>
    <numFmt numFmtId="175" formatCode="0.00000000"/>
    <numFmt numFmtId="176" formatCode="0.0%"/>
    <numFmt numFmtId="177" formatCode="0.00_ ;[Red]\-0.00\ "/>
    <numFmt numFmtId="178" formatCode="0.000_ ;[Red]\-0.000\ "/>
  </numFmts>
  <fonts count="52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.8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i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55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.8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i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0000FF"/>
      <name val="Arial"/>
      <family val="2"/>
    </font>
    <font>
      <sz val="12"/>
      <color theme="0" tint="-0.3499799966812134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4" fillId="0" borderId="0" xfId="0" applyFont="1" applyAlignment="1">
      <alignment/>
    </xf>
    <xf numFmtId="166" fontId="4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Continuous"/>
    </xf>
    <xf numFmtId="166" fontId="23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166" fontId="22" fillId="33" borderId="0" xfId="0" applyNumberFormat="1" applyFont="1" applyFill="1" applyAlignment="1">
      <alignment/>
    </xf>
    <xf numFmtId="166" fontId="22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0" fillId="15" borderId="0" xfId="0" applyFont="1" applyFill="1" applyAlignment="1">
      <alignment/>
    </xf>
    <xf numFmtId="0" fontId="23" fillId="15" borderId="0" xfId="0" applyFont="1" applyFill="1" applyAlignment="1">
      <alignment/>
    </xf>
    <xf numFmtId="0" fontId="3" fillId="15" borderId="0" xfId="0" applyFont="1" applyFill="1" applyAlignment="1">
      <alignment/>
    </xf>
    <xf numFmtId="0" fontId="23" fillId="15" borderId="0" xfId="0" applyFont="1" applyFill="1" applyBorder="1" applyAlignment="1">
      <alignment/>
    </xf>
    <xf numFmtId="0" fontId="23" fillId="15" borderId="0" xfId="0" applyFont="1" applyFill="1" applyBorder="1" applyAlignment="1">
      <alignment horizontal="right"/>
    </xf>
    <xf numFmtId="0" fontId="23" fillId="15" borderId="0" xfId="0" applyFont="1" applyFill="1" applyAlignment="1">
      <alignment horizontal="right"/>
    </xf>
    <xf numFmtId="0" fontId="23" fillId="3" borderId="0" xfId="0" applyFont="1" applyFill="1" applyBorder="1" applyAlignment="1">
      <alignment/>
    </xf>
    <xf numFmtId="166" fontId="23" fillId="3" borderId="0" xfId="0" applyNumberFormat="1" applyFont="1" applyFill="1" applyBorder="1" applyAlignment="1">
      <alignment/>
    </xf>
    <xf numFmtId="166" fontId="23" fillId="3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166" fontId="0" fillId="3" borderId="0" xfId="0" applyNumberFormat="1" applyFont="1" applyFill="1" applyAlignment="1">
      <alignment/>
    </xf>
    <xf numFmtId="0" fontId="22" fillId="3" borderId="0" xfId="0" applyFont="1" applyFill="1" applyBorder="1" applyAlignment="1">
      <alignment/>
    </xf>
    <xf numFmtId="166" fontId="22" fillId="3" borderId="0" xfId="0" applyNumberFormat="1" applyFont="1" applyFill="1" applyBorder="1" applyAlignment="1">
      <alignment/>
    </xf>
    <xf numFmtId="166" fontId="22" fillId="3" borderId="0" xfId="0" applyNumberFormat="1" applyFont="1" applyFill="1" applyAlignment="1">
      <alignment/>
    </xf>
    <xf numFmtId="166" fontId="22" fillId="3" borderId="0" xfId="0" applyNumberFormat="1" applyFont="1" applyFill="1" applyAlignment="1">
      <alignment horizontal="right"/>
    </xf>
    <xf numFmtId="0" fontId="0" fillId="3" borderId="0" xfId="0" applyFont="1" applyFill="1" applyBorder="1" applyAlignment="1">
      <alignment/>
    </xf>
    <xf numFmtId="0" fontId="23" fillId="15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right"/>
    </xf>
    <xf numFmtId="0" fontId="0" fillId="0" borderId="0" xfId="0" applyFont="1" applyAlignment="1" quotePrefix="1">
      <alignment/>
    </xf>
    <xf numFmtId="1" fontId="0" fillId="0" borderId="0" xfId="0" applyNumberFormat="1" applyFont="1" applyFill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 wrapText="1"/>
    </xf>
    <xf numFmtId="3" fontId="23" fillId="0" borderId="0" xfId="0" applyNumberFormat="1" applyFont="1" applyFill="1" applyBorder="1" applyAlignment="1">
      <alignment horizontal="right" vertical="top" wrapText="1"/>
    </xf>
    <xf numFmtId="165" fontId="23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/>
    </xf>
    <xf numFmtId="1" fontId="46" fillId="0" borderId="0" xfId="0" applyNumberFormat="1" applyFont="1" applyFill="1" applyBorder="1" applyAlignment="1">
      <alignment horizontal="right"/>
    </xf>
    <xf numFmtId="2" fontId="46" fillId="0" borderId="0" xfId="0" applyNumberFormat="1" applyFont="1" applyFill="1" applyBorder="1" applyAlignment="1">
      <alignment horizontal="right"/>
    </xf>
    <xf numFmtId="166" fontId="46" fillId="0" borderId="0" xfId="0" applyNumberFormat="1" applyFont="1" applyFill="1" applyBorder="1" applyAlignment="1">
      <alignment horizontal="right"/>
    </xf>
    <xf numFmtId="0" fontId="4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" fontId="23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" fontId="4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2" fontId="44" fillId="0" borderId="0" xfId="0" applyNumberFormat="1" applyFont="1" applyFill="1" applyBorder="1" applyAlignment="1">
      <alignment horizontal="right"/>
    </xf>
    <xf numFmtId="4" fontId="44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0" fontId="0" fillId="11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1" fontId="0" fillId="6" borderId="0" xfId="0" applyNumberFormat="1" applyFont="1" applyFill="1" applyBorder="1" applyAlignment="1">
      <alignment horizontal="right"/>
    </xf>
    <xf numFmtId="0" fontId="44" fillId="35" borderId="0" xfId="0" applyFont="1" applyFill="1" applyBorder="1" applyAlignment="1">
      <alignment/>
    </xf>
    <xf numFmtId="166" fontId="44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horizontal="right"/>
    </xf>
    <xf numFmtId="166" fontId="0" fillId="4" borderId="0" xfId="0" applyNumberFormat="1" applyFont="1" applyFill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166" fontId="47" fillId="0" borderId="0" xfId="0" applyNumberFormat="1" applyFont="1" applyFill="1" applyBorder="1" applyAlignment="1">
      <alignment horizontal="right"/>
    </xf>
    <xf numFmtId="166" fontId="47" fillId="4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166" fontId="23" fillId="4" borderId="0" xfId="0" applyNumberFormat="1" applyFont="1" applyFill="1" applyBorder="1" applyAlignment="1">
      <alignment horizontal="right"/>
    </xf>
    <xf numFmtId="0" fontId="44" fillId="11" borderId="0" xfId="0" applyFont="1" applyFill="1" applyBorder="1" applyAlignment="1">
      <alignment/>
    </xf>
    <xf numFmtId="0" fontId="44" fillId="13" borderId="0" xfId="0" applyFont="1" applyFill="1" applyBorder="1" applyAlignment="1">
      <alignment/>
    </xf>
    <xf numFmtId="0" fontId="22" fillId="4" borderId="0" xfId="0" applyFont="1" applyFill="1" applyBorder="1" applyAlignment="1">
      <alignment horizontal="right"/>
    </xf>
    <xf numFmtId="1" fontId="22" fillId="6" borderId="0" xfId="0" applyNumberFormat="1" applyFont="1" applyFill="1" applyBorder="1" applyAlignment="1">
      <alignment horizontal="right"/>
    </xf>
    <xf numFmtId="0" fontId="0" fillId="13" borderId="0" xfId="0" applyFont="1" applyFill="1" applyBorder="1" applyAlignment="1">
      <alignment/>
    </xf>
    <xf numFmtId="0" fontId="0" fillId="4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48" fillId="13" borderId="0" xfId="0" applyFont="1" applyFill="1" applyBorder="1" applyAlignment="1">
      <alignment/>
    </xf>
    <xf numFmtId="166" fontId="48" fillId="0" borderId="0" xfId="0" applyNumberFormat="1" applyFont="1" applyFill="1" applyBorder="1" applyAlignment="1">
      <alignment horizontal="right"/>
    </xf>
    <xf numFmtId="166" fontId="48" fillId="0" borderId="0" xfId="0" applyNumberFormat="1" applyFont="1" applyFill="1" applyBorder="1" applyAlignment="1" quotePrefix="1">
      <alignment horizontal="right"/>
    </xf>
    <xf numFmtId="0" fontId="49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166" fontId="49" fillId="0" borderId="0" xfId="0" applyNumberFormat="1" applyFont="1" applyFill="1" applyBorder="1" applyAlignment="1">
      <alignment horizontal="right"/>
    </xf>
    <xf numFmtId="166" fontId="49" fillId="6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166" fontId="50" fillId="0" borderId="0" xfId="0" applyNumberFormat="1" applyFont="1" applyFill="1" applyBorder="1" applyAlignment="1">
      <alignment horizontal="right"/>
    </xf>
    <xf numFmtId="0" fontId="44" fillId="36" borderId="0" xfId="0" applyFont="1" applyFill="1" applyBorder="1" applyAlignment="1">
      <alignment/>
    </xf>
    <xf numFmtId="166" fontId="44" fillId="36" borderId="0" xfId="0" applyNumberFormat="1" applyFont="1" applyFill="1" applyBorder="1" applyAlignment="1">
      <alignment/>
    </xf>
    <xf numFmtId="2" fontId="44" fillId="36" borderId="0" xfId="0" applyNumberFormat="1" applyFont="1" applyFill="1" applyBorder="1" applyAlignment="1">
      <alignment/>
    </xf>
    <xf numFmtId="166" fontId="22" fillId="37" borderId="0" xfId="0" applyNumberFormat="1" applyFont="1" applyFill="1" applyBorder="1" applyAlignment="1">
      <alignment/>
    </xf>
    <xf numFmtId="166" fontId="44" fillId="0" borderId="0" xfId="0" applyNumberFormat="1" applyFont="1" applyFill="1" applyBorder="1" applyAlignment="1">
      <alignment/>
    </xf>
    <xf numFmtId="0" fontId="23" fillId="36" borderId="0" xfId="0" applyFont="1" applyFill="1" applyBorder="1" applyAlignment="1">
      <alignment/>
    </xf>
    <xf numFmtId="166" fontId="0" fillId="36" borderId="0" xfId="0" applyNumberFormat="1" applyFont="1" applyFill="1" applyBorder="1" applyAlignment="1">
      <alignment/>
    </xf>
    <xf numFmtId="2" fontId="0" fillId="36" borderId="0" xfId="0" applyNumberFormat="1" applyFont="1" applyFill="1" applyBorder="1" applyAlignment="1">
      <alignment/>
    </xf>
    <xf numFmtId="166" fontId="23" fillId="37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 tint="-0.24993999302387238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zoomScale="90" zoomScaleNormal="9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8.88671875" defaultRowHeight="15"/>
  <cols>
    <col min="1" max="1" width="23.88671875" style="6" bestFit="1" customWidth="1"/>
    <col min="2" max="2" width="9.77734375" style="6" bestFit="1" customWidth="1"/>
    <col min="3" max="4" width="6.99609375" style="6" bestFit="1" customWidth="1"/>
    <col min="5" max="5" width="7.4453125" style="6" bestFit="1" customWidth="1"/>
    <col min="6" max="6" width="8.10546875" style="6" bestFit="1" customWidth="1"/>
    <col min="7" max="7" width="8.3359375" style="6" bestFit="1" customWidth="1"/>
    <col min="8" max="8" width="9.3359375" style="6" bestFit="1" customWidth="1"/>
    <col min="9" max="9" width="8.77734375" style="6" bestFit="1" customWidth="1"/>
    <col min="10" max="10" width="9.4453125" style="6" bestFit="1" customWidth="1"/>
    <col min="11" max="11" width="6.77734375" style="6" bestFit="1" customWidth="1"/>
    <col min="12" max="12" width="9.88671875" style="6" bestFit="1" customWidth="1"/>
    <col min="13" max="13" width="6.77734375" style="6" bestFit="1" customWidth="1"/>
    <col min="14" max="14" width="9.21484375" style="6" bestFit="1" customWidth="1"/>
    <col min="15" max="15" width="10.10546875" style="6" bestFit="1" customWidth="1"/>
    <col min="16" max="17" width="7.4453125" style="6" bestFit="1" customWidth="1"/>
    <col min="18" max="18" width="11.4453125" style="6" bestFit="1" customWidth="1"/>
    <col min="19" max="19" width="8.3359375" style="6" bestFit="1" customWidth="1"/>
    <col min="20" max="20" width="10.4453125" style="6" bestFit="1" customWidth="1"/>
    <col min="21" max="21" width="11.3359375" style="6" bestFit="1" customWidth="1"/>
    <col min="22" max="22" width="7.5546875" style="6" bestFit="1" customWidth="1"/>
    <col min="23" max="23" width="10.5546875" style="6" bestFit="1" customWidth="1"/>
    <col min="24" max="24" width="8.10546875" style="6" bestFit="1" customWidth="1"/>
    <col min="25" max="25" width="9.99609375" style="6" bestFit="1" customWidth="1"/>
    <col min="26" max="26" width="16.99609375" style="6" bestFit="1" customWidth="1"/>
    <col min="27" max="27" width="17.3359375" style="6" bestFit="1" customWidth="1"/>
    <col min="28" max="28" width="14.99609375" style="6" bestFit="1" customWidth="1"/>
    <col min="29" max="29" width="9.10546875" style="6" bestFit="1" customWidth="1"/>
    <col min="30" max="30" width="10.99609375" style="6" bestFit="1" customWidth="1"/>
    <col min="31" max="31" width="9.5546875" style="6" bestFit="1" customWidth="1"/>
    <col min="32" max="32" width="11.21484375" style="6" bestFit="1" customWidth="1"/>
    <col min="33" max="33" width="10.88671875" style="6" bestFit="1" customWidth="1"/>
    <col min="34" max="34" width="8.6640625" style="6" bestFit="1" customWidth="1"/>
    <col min="35" max="35" width="8.10546875" style="6" bestFit="1" customWidth="1"/>
    <col min="36" max="36" width="8.4453125" style="6" bestFit="1" customWidth="1"/>
    <col min="37" max="37" width="10.88671875" style="6" bestFit="1" customWidth="1"/>
    <col min="38" max="38" width="9.77734375" style="6" bestFit="1" customWidth="1"/>
    <col min="39" max="39" width="8.88671875" style="6" customWidth="1"/>
    <col min="40" max="40" width="8.77734375" style="6" bestFit="1" customWidth="1"/>
    <col min="41" max="42" width="8.4453125" style="6" bestFit="1" customWidth="1"/>
    <col min="43" max="43" width="11.4453125" style="6" bestFit="1" customWidth="1"/>
    <col min="44" max="44" width="12.3359375" style="6" bestFit="1" customWidth="1"/>
    <col min="45" max="46" width="9.77734375" style="6" bestFit="1" customWidth="1"/>
    <col min="47" max="47" width="16.6640625" style="6" bestFit="1" customWidth="1"/>
    <col min="48" max="48" width="15.4453125" style="6" bestFit="1" customWidth="1"/>
    <col min="49" max="49" width="18.10546875" style="6" bestFit="1" customWidth="1"/>
    <col min="50" max="50" width="13.88671875" style="6" bestFit="1" customWidth="1"/>
    <col min="51" max="51" width="13.10546875" style="6" bestFit="1" customWidth="1"/>
    <col min="52" max="53" width="10.10546875" style="6" bestFit="1" customWidth="1"/>
    <col min="54" max="54" width="13.88671875" style="6" bestFit="1" customWidth="1"/>
    <col min="55" max="55" width="20.6640625" style="6" bestFit="1" customWidth="1"/>
    <col min="56" max="56" width="13.88671875" style="6" bestFit="1" customWidth="1"/>
    <col min="57" max="57" width="10.10546875" style="6" bestFit="1" customWidth="1"/>
    <col min="58" max="58" width="9.77734375" style="6" bestFit="1" customWidth="1"/>
    <col min="59" max="59" width="9.21484375" style="6" bestFit="1" customWidth="1"/>
    <col min="60" max="60" width="9.77734375" style="6" bestFit="1" customWidth="1"/>
    <col min="61" max="61" width="11.88671875" style="6" bestFit="1" customWidth="1"/>
    <col min="62" max="63" width="10.21484375" style="6" bestFit="1" customWidth="1"/>
    <col min="64" max="64" width="9.99609375" style="6" bestFit="1" customWidth="1"/>
    <col min="65" max="65" width="19.6640625" style="6" bestFit="1" customWidth="1"/>
    <col min="66" max="66" width="9.5546875" style="6" bestFit="1" customWidth="1"/>
    <col min="67" max="67" width="9.99609375" style="6" bestFit="1" customWidth="1"/>
    <col min="68" max="68" width="11.4453125" style="6" bestFit="1" customWidth="1"/>
    <col min="69" max="69" width="17.21484375" style="6" bestFit="1" customWidth="1"/>
    <col min="70" max="70" width="10.99609375" style="6" bestFit="1" customWidth="1"/>
    <col min="71" max="71" width="19.6640625" style="6" bestFit="1" customWidth="1"/>
    <col min="72" max="72" width="11.5546875" style="6" bestFit="1" customWidth="1"/>
    <col min="73" max="73" width="16.21484375" style="6" bestFit="1" customWidth="1"/>
    <col min="74" max="74" width="16.6640625" style="6" bestFit="1" customWidth="1"/>
    <col min="75" max="75" width="18.10546875" style="6" bestFit="1" customWidth="1"/>
    <col min="76" max="76" width="9.5546875" style="6" bestFit="1" customWidth="1"/>
    <col min="77" max="77" width="19.21484375" style="6" bestFit="1" customWidth="1"/>
    <col min="78" max="78" width="11.21484375" style="6" bestFit="1" customWidth="1"/>
    <col min="79" max="83" width="16.99609375" style="6" bestFit="1" customWidth="1"/>
    <col min="84" max="84" width="23.5546875" style="6" bestFit="1" customWidth="1"/>
    <col min="85" max="85" width="16.88671875" style="6" bestFit="1" customWidth="1"/>
    <col min="86" max="88" width="8.99609375" style="6" bestFit="1" customWidth="1"/>
    <col min="89" max="89" width="13.3359375" style="6" bestFit="1" customWidth="1"/>
    <col min="90" max="90" width="22.4453125" style="6" bestFit="1" customWidth="1"/>
    <col min="91" max="91" width="23.10546875" style="6" bestFit="1" customWidth="1"/>
    <col min="92" max="92" width="10.6640625" style="6" bestFit="1" customWidth="1"/>
    <col min="93" max="93" width="19.21484375" style="6" bestFit="1" customWidth="1"/>
    <col min="94" max="94" width="13.21484375" style="6" bestFit="1" customWidth="1"/>
    <col min="95" max="95" width="10.5546875" style="6" bestFit="1" customWidth="1"/>
    <col min="96" max="96" width="14.88671875" style="6" bestFit="1" customWidth="1"/>
    <col min="97" max="97" width="10.88671875" style="6" bestFit="1" customWidth="1"/>
    <col min="98" max="98" width="12.6640625" style="6" bestFit="1" customWidth="1"/>
    <col min="99" max="99" width="13.10546875" style="6" bestFit="1" customWidth="1"/>
    <col min="100" max="100" width="6.88671875" style="6" bestFit="1" customWidth="1"/>
    <col min="101" max="102" width="6.5546875" style="6" bestFit="1" customWidth="1"/>
    <col min="103" max="16384" width="8.88671875" style="6" customWidth="1"/>
  </cols>
  <sheetData>
    <row r="1" spans="2:102" ht="15">
      <c r="B1" s="39" t="s">
        <v>31</v>
      </c>
      <c r="C1" s="39" t="s">
        <v>31</v>
      </c>
      <c r="D1" s="39" t="s">
        <v>31</v>
      </c>
      <c r="E1" s="39" t="s">
        <v>31</v>
      </c>
      <c r="F1" s="39" t="s">
        <v>31</v>
      </c>
      <c r="G1" s="39" t="s">
        <v>31</v>
      </c>
      <c r="H1" s="39" t="s">
        <v>31</v>
      </c>
      <c r="I1" s="39" t="s">
        <v>31</v>
      </c>
      <c r="J1" s="39" t="s">
        <v>31</v>
      </c>
      <c r="K1" s="39" t="s">
        <v>31</v>
      </c>
      <c r="L1" s="39" t="s">
        <v>31</v>
      </c>
      <c r="M1" s="39" t="s">
        <v>31</v>
      </c>
      <c r="N1" s="39" t="s">
        <v>31</v>
      </c>
      <c r="O1" s="39" t="s">
        <v>31</v>
      </c>
      <c r="P1" s="39" t="s">
        <v>31</v>
      </c>
      <c r="Q1" s="39" t="s">
        <v>31</v>
      </c>
      <c r="R1" s="39" t="s">
        <v>31</v>
      </c>
      <c r="S1" s="39" t="s">
        <v>31</v>
      </c>
      <c r="T1" s="39" t="s">
        <v>31</v>
      </c>
      <c r="U1" s="39" t="s">
        <v>31</v>
      </c>
      <c r="V1" s="39" t="s">
        <v>31</v>
      </c>
      <c r="W1" s="39" t="s">
        <v>31</v>
      </c>
      <c r="X1" s="39" t="s">
        <v>31</v>
      </c>
      <c r="Y1" s="39" t="s">
        <v>31</v>
      </c>
      <c r="Z1" s="39" t="s">
        <v>31</v>
      </c>
      <c r="AA1" s="39" t="s">
        <v>31</v>
      </c>
      <c r="AB1" s="39" t="s">
        <v>31</v>
      </c>
      <c r="AC1" s="39" t="s">
        <v>39</v>
      </c>
      <c r="AD1" s="39" t="s">
        <v>39</v>
      </c>
      <c r="AE1" s="39" t="s">
        <v>39</v>
      </c>
      <c r="AF1" s="39" t="s">
        <v>39</v>
      </c>
      <c r="AG1" s="39" t="s">
        <v>39</v>
      </c>
      <c r="AH1" s="39" t="s">
        <v>39</v>
      </c>
      <c r="AI1" s="39" t="s">
        <v>39</v>
      </c>
      <c r="AJ1" s="39" t="s">
        <v>65</v>
      </c>
      <c r="AK1" s="39" t="s">
        <v>65</v>
      </c>
      <c r="AL1" s="39" t="s">
        <v>65</v>
      </c>
      <c r="AM1" s="39" t="s">
        <v>65</v>
      </c>
      <c r="AN1" s="39" t="s">
        <v>65</v>
      </c>
      <c r="AO1" s="39" t="s">
        <v>65</v>
      </c>
      <c r="AP1" s="39" t="s">
        <v>65</v>
      </c>
      <c r="AQ1" s="39" t="s">
        <v>65</v>
      </c>
      <c r="AR1" s="39" t="s">
        <v>65</v>
      </c>
      <c r="AS1" s="39" t="s">
        <v>65</v>
      </c>
      <c r="AT1" s="39" t="s">
        <v>65</v>
      </c>
      <c r="AU1" s="39" t="s">
        <v>65</v>
      </c>
      <c r="AV1" s="39" t="s">
        <v>65</v>
      </c>
      <c r="AW1" s="39" t="s">
        <v>65</v>
      </c>
      <c r="AX1" s="39" t="s">
        <v>65</v>
      </c>
      <c r="AY1" s="39" t="s">
        <v>65</v>
      </c>
      <c r="AZ1" s="39" t="s">
        <v>65</v>
      </c>
      <c r="BA1" s="39" t="s">
        <v>65</v>
      </c>
      <c r="BB1" s="39" t="s">
        <v>65</v>
      </c>
      <c r="BC1" s="39" t="s">
        <v>65</v>
      </c>
      <c r="BD1" s="39" t="s">
        <v>65</v>
      </c>
      <c r="BE1" s="39" t="s">
        <v>65</v>
      </c>
      <c r="BF1" s="39" t="s">
        <v>65</v>
      </c>
      <c r="BG1" s="39" t="s">
        <v>65</v>
      </c>
      <c r="BH1" s="39" t="s">
        <v>65</v>
      </c>
      <c r="BI1" s="39" t="s">
        <v>65</v>
      </c>
      <c r="BJ1" s="39" t="s">
        <v>65</v>
      </c>
      <c r="BK1" s="39" t="s">
        <v>65</v>
      </c>
      <c r="BL1" s="39" t="s">
        <v>65</v>
      </c>
      <c r="BM1" s="39" t="s">
        <v>65</v>
      </c>
      <c r="BN1" s="39" t="s">
        <v>84</v>
      </c>
      <c r="BO1" s="39" t="s">
        <v>84</v>
      </c>
      <c r="BP1" s="39" t="s">
        <v>84</v>
      </c>
      <c r="BQ1" s="39" t="s">
        <v>84</v>
      </c>
      <c r="BR1" s="39" t="s">
        <v>84</v>
      </c>
      <c r="BS1" s="39" t="s">
        <v>84</v>
      </c>
      <c r="BT1" s="39" t="s">
        <v>84</v>
      </c>
      <c r="BU1" s="39" t="s">
        <v>84</v>
      </c>
      <c r="BV1" s="39" t="s">
        <v>84</v>
      </c>
      <c r="BW1" s="39" t="s">
        <v>84</v>
      </c>
      <c r="BX1" s="39" t="s">
        <v>84</v>
      </c>
      <c r="BY1" s="39" t="s">
        <v>84</v>
      </c>
      <c r="BZ1" s="39" t="s">
        <v>84</v>
      </c>
      <c r="CA1" s="39" t="s">
        <v>84</v>
      </c>
      <c r="CB1" s="39" t="s">
        <v>84</v>
      </c>
      <c r="CC1" s="39" t="s">
        <v>84</v>
      </c>
      <c r="CD1" s="39" t="s">
        <v>84</v>
      </c>
      <c r="CE1" s="39" t="s">
        <v>84</v>
      </c>
      <c r="CF1" s="39" t="s">
        <v>84</v>
      </c>
      <c r="CG1" s="39" t="s">
        <v>84</v>
      </c>
      <c r="CH1" s="39" t="s">
        <v>85</v>
      </c>
      <c r="CI1" s="39" t="s">
        <v>85</v>
      </c>
      <c r="CJ1" s="39" t="s">
        <v>85</v>
      </c>
      <c r="CK1" s="39" t="s">
        <v>85</v>
      </c>
      <c r="CL1" s="39" t="s">
        <v>85</v>
      </c>
      <c r="CM1" s="39" t="s">
        <v>85</v>
      </c>
      <c r="CN1" s="39" t="s">
        <v>85</v>
      </c>
      <c r="CO1" s="39" t="s">
        <v>85</v>
      </c>
      <c r="CP1" s="39" t="s">
        <v>85</v>
      </c>
      <c r="CQ1" s="39" t="s">
        <v>85</v>
      </c>
      <c r="CR1" s="39" t="s">
        <v>85</v>
      </c>
      <c r="CS1" s="39" t="s">
        <v>85</v>
      </c>
      <c r="CT1" s="39" t="s">
        <v>192</v>
      </c>
      <c r="CU1" s="39" t="s">
        <v>192</v>
      </c>
      <c r="CV1" s="39" t="s">
        <v>192</v>
      </c>
      <c r="CW1" s="39" t="s">
        <v>192</v>
      </c>
      <c r="CX1" s="39" t="s">
        <v>192</v>
      </c>
    </row>
    <row r="2" spans="2:102" ht="24.75" customHeight="1">
      <c r="B2" s="40" t="s">
        <v>4</v>
      </c>
      <c r="C2" s="40" t="s">
        <v>5</v>
      </c>
      <c r="D2" s="40" t="s">
        <v>6</v>
      </c>
      <c r="E2" s="40" t="s">
        <v>7</v>
      </c>
      <c r="F2" s="40" t="s">
        <v>8</v>
      </c>
      <c r="G2" s="40" t="s">
        <v>9</v>
      </c>
      <c r="H2" s="40" t="s">
        <v>10</v>
      </c>
      <c r="I2" s="40" t="s">
        <v>11</v>
      </c>
      <c r="J2" s="40" t="s">
        <v>12</v>
      </c>
      <c r="K2" s="40" t="s">
        <v>13</v>
      </c>
      <c r="L2" s="40" t="s">
        <v>14</v>
      </c>
      <c r="M2" s="40" t="s">
        <v>15</v>
      </c>
      <c r="N2" s="40" t="s">
        <v>16</v>
      </c>
      <c r="O2" s="40" t="s">
        <v>17</v>
      </c>
      <c r="P2" s="40" t="s">
        <v>131</v>
      </c>
      <c r="Q2" s="40" t="s">
        <v>18</v>
      </c>
      <c r="R2" s="40" t="s">
        <v>19</v>
      </c>
      <c r="S2" s="40" t="s">
        <v>20</v>
      </c>
      <c r="T2" s="40" t="s">
        <v>21</v>
      </c>
      <c r="U2" s="40" t="s">
        <v>22</v>
      </c>
      <c r="V2" s="40" t="s">
        <v>23</v>
      </c>
      <c r="W2" s="40" t="s">
        <v>24</v>
      </c>
      <c r="X2" s="40" t="s">
        <v>25</v>
      </c>
      <c r="Y2" s="40" t="s">
        <v>26</v>
      </c>
      <c r="Z2" s="40" t="s">
        <v>162</v>
      </c>
      <c r="AA2" s="40" t="s">
        <v>163</v>
      </c>
      <c r="AB2" s="40" t="s">
        <v>164</v>
      </c>
      <c r="AC2" s="41" t="s">
        <v>34</v>
      </c>
      <c r="AD2" s="41" t="s">
        <v>33</v>
      </c>
      <c r="AE2" s="41" t="s">
        <v>35</v>
      </c>
      <c r="AF2" s="41" t="s">
        <v>151</v>
      </c>
      <c r="AG2" s="41" t="s">
        <v>36</v>
      </c>
      <c r="AH2" s="42" t="s">
        <v>37</v>
      </c>
      <c r="AI2" s="42" t="s">
        <v>38</v>
      </c>
      <c r="AJ2" s="40" t="s">
        <v>41</v>
      </c>
      <c r="AK2" s="40" t="s">
        <v>42</v>
      </c>
      <c r="AL2" s="40" t="s">
        <v>43</v>
      </c>
      <c r="AM2" s="40" t="s">
        <v>44</v>
      </c>
      <c r="AN2" s="40" t="s">
        <v>45</v>
      </c>
      <c r="AO2" s="40" t="s">
        <v>46</v>
      </c>
      <c r="AP2" s="40" t="s">
        <v>47</v>
      </c>
      <c r="AQ2" s="40" t="s">
        <v>48</v>
      </c>
      <c r="AR2" s="40" t="s">
        <v>49</v>
      </c>
      <c r="AS2" s="40" t="s">
        <v>50</v>
      </c>
      <c r="AT2" s="40" t="s">
        <v>51</v>
      </c>
      <c r="AU2" s="40" t="s">
        <v>152</v>
      </c>
      <c r="AV2" s="40" t="s">
        <v>153</v>
      </c>
      <c r="AW2" s="40" t="s">
        <v>154</v>
      </c>
      <c r="AX2" s="40" t="s">
        <v>155</v>
      </c>
      <c r="AY2" s="40" t="s">
        <v>52</v>
      </c>
      <c r="AZ2" s="40" t="s">
        <v>53</v>
      </c>
      <c r="BA2" s="40" t="s">
        <v>54</v>
      </c>
      <c r="BB2" s="40" t="s">
        <v>55</v>
      </c>
      <c r="BC2" s="40" t="s">
        <v>157</v>
      </c>
      <c r="BD2" s="40" t="s">
        <v>56</v>
      </c>
      <c r="BE2" s="40" t="s">
        <v>57</v>
      </c>
      <c r="BF2" s="40" t="s">
        <v>58</v>
      </c>
      <c r="BG2" s="40" t="s">
        <v>59</v>
      </c>
      <c r="BH2" s="40" t="s">
        <v>60</v>
      </c>
      <c r="BI2" s="40" t="s">
        <v>62</v>
      </c>
      <c r="BJ2" s="40" t="s">
        <v>61</v>
      </c>
      <c r="BK2" s="40" t="s">
        <v>63</v>
      </c>
      <c r="BL2" s="40" t="s">
        <v>64</v>
      </c>
      <c r="BM2" s="40" t="s">
        <v>96</v>
      </c>
      <c r="BN2" s="40" t="s">
        <v>66</v>
      </c>
      <c r="BO2" s="40" t="s">
        <v>67</v>
      </c>
      <c r="BP2" s="40" t="s">
        <v>68</v>
      </c>
      <c r="BQ2" s="40" t="s">
        <v>98</v>
      </c>
      <c r="BR2" s="40" t="s">
        <v>69</v>
      </c>
      <c r="BS2" s="40" t="s">
        <v>81</v>
      </c>
      <c r="BT2" s="40" t="s">
        <v>70</v>
      </c>
      <c r="BU2" s="40" t="s">
        <v>82</v>
      </c>
      <c r="BV2" s="40" t="s">
        <v>83</v>
      </c>
      <c r="BW2" s="40" t="s">
        <v>71</v>
      </c>
      <c r="BX2" s="40" t="s">
        <v>73</v>
      </c>
      <c r="BY2" s="40" t="s">
        <v>74</v>
      </c>
      <c r="BZ2" s="40" t="s">
        <v>72</v>
      </c>
      <c r="CA2" s="40" t="s">
        <v>75</v>
      </c>
      <c r="CB2" s="40" t="s">
        <v>76</v>
      </c>
      <c r="CC2" s="40" t="s">
        <v>77</v>
      </c>
      <c r="CD2" s="40" t="s">
        <v>78</v>
      </c>
      <c r="CE2" s="40" t="s">
        <v>79</v>
      </c>
      <c r="CF2" s="40" t="s">
        <v>80</v>
      </c>
      <c r="CG2" s="43" t="s">
        <v>206</v>
      </c>
      <c r="CH2" s="40" t="s">
        <v>87</v>
      </c>
      <c r="CI2" s="40" t="s">
        <v>86</v>
      </c>
      <c r="CJ2" s="40" t="s">
        <v>88</v>
      </c>
      <c r="CK2" s="40" t="s">
        <v>89</v>
      </c>
      <c r="CL2" s="40" t="s">
        <v>165</v>
      </c>
      <c r="CM2" s="40" t="s">
        <v>90</v>
      </c>
      <c r="CN2" s="40" t="s">
        <v>91</v>
      </c>
      <c r="CO2" s="40" t="s">
        <v>97</v>
      </c>
      <c r="CP2" s="40" t="s">
        <v>92</v>
      </c>
      <c r="CQ2" s="40" t="s">
        <v>93</v>
      </c>
      <c r="CR2" s="40" t="s">
        <v>94</v>
      </c>
      <c r="CS2" s="40" t="s">
        <v>95</v>
      </c>
      <c r="CT2" s="43" t="s">
        <v>204</v>
      </c>
      <c r="CU2" s="43" t="s">
        <v>205</v>
      </c>
      <c r="CV2" s="43" t="s">
        <v>201</v>
      </c>
      <c r="CW2" s="43" t="s">
        <v>202</v>
      </c>
      <c r="CX2" s="43" t="s">
        <v>203</v>
      </c>
    </row>
    <row r="3" spans="1:102" ht="15.75">
      <c r="A3" s="44" t="s">
        <v>124</v>
      </c>
      <c r="B3" s="45">
        <v>24</v>
      </c>
      <c r="C3" s="45">
        <v>930</v>
      </c>
      <c r="D3" s="45">
        <v>490</v>
      </c>
      <c r="E3" s="45">
        <v>282</v>
      </c>
      <c r="F3" s="45">
        <v>64</v>
      </c>
      <c r="G3" s="45">
        <v>312</v>
      </c>
      <c r="H3" s="45">
        <v>1548</v>
      </c>
      <c r="I3" s="45">
        <v>65</v>
      </c>
      <c r="J3" s="45">
        <v>17</v>
      </c>
      <c r="K3" s="45">
        <v>66</v>
      </c>
      <c r="L3" s="45">
        <v>536</v>
      </c>
      <c r="M3" s="45">
        <v>150</v>
      </c>
      <c r="N3" s="45">
        <v>31</v>
      </c>
      <c r="O3" s="45">
        <v>2218</v>
      </c>
      <c r="P3" s="45">
        <v>434</v>
      </c>
      <c r="Q3" s="45">
        <v>6027</v>
      </c>
      <c r="R3" s="46">
        <v>301.35</v>
      </c>
      <c r="S3" s="45">
        <v>2492</v>
      </c>
      <c r="T3" s="45">
        <v>566</v>
      </c>
      <c r="U3" s="45">
        <v>948</v>
      </c>
      <c r="V3" s="45">
        <v>8248</v>
      </c>
      <c r="W3" s="45">
        <v>1228</v>
      </c>
      <c r="X3" s="45">
        <v>2353</v>
      </c>
      <c r="Y3" s="45">
        <v>6885</v>
      </c>
      <c r="Z3" s="45">
        <v>271</v>
      </c>
      <c r="AA3" s="45">
        <v>2076</v>
      </c>
      <c r="AB3" s="45">
        <v>120</v>
      </c>
      <c r="AC3" s="45">
        <v>3884</v>
      </c>
      <c r="AD3" s="45">
        <v>4969</v>
      </c>
      <c r="AE3" s="45">
        <v>465</v>
      </c>
      <c r="AF3" s="45">
        <v>28</v>
      </c>
      <c r="AG3" s="45">
        <v>8103</v>
      </c>
      <c r="AH3" s="45">
        <v>2702</v>
      </c>
      <c r="AI3" s="45">
        <v>5103</v>
      </c>
      <c r="AJ3" s="45">
        <v>10827</v>
      </c>
      <c r="AK3" s="45">
        <v>24814</v>
      </c>
      <c r="AL3" s="45">
        <v>10193</v>
      </c>
      <c r="AM3" s="45">
        <v>6175</v>
      </c>
      <c r="AN3" s="45">
        <v>29633</v>
      </c>
      <c r="AO3" s="45">
        <v>510</v>
      </c>
      <c r="AP3" s="45">
        <v>518</v>
      </c>
      <c r="AQ3" s="45">
        <v>13424</v>
      </c>
      <c r="AR3" s="45">
        <v>2719</v>
      </c>
      <c r="AS3" s="45">
        <v>6375</v>
      </c>
      <c r="AT3" s="45">
        <v>2006</v>
      </c>
      <c r="AU3" s="45">
        <v>3904</v>
      </c>
      <c r="AV3" s="45">
        <v>814</v>
      </c>
      <c r="AW3" s="45">
        <v>1588</v>
      </c>
      <c r="AX3" s="45">
        <v>717</v>
      </c>
      <c r="AY3" s="45">
        <v>538</v>
      </c>
      <c r="AZ3" s="45">
        <v>0</v>
      </c>
      <c r="BA3" s="45">
        <v>45</v>
      </c>
      <c r="BB3" s="45">
        <v>3106</v>
      </c>
      <c r="BC3" s="47">
        <v>621.2</v>
      </c>
      <c r="BD3" s="45">
        <v>976</v>
      </c>
      <c r="BE3" s="46">
        <f>167</f>
        <v>167</v>
      </c>
      <c r="BF3" s="45">
        <v>3128</v>
      </c>
      <c r="BG3" s="45">
        <v>388</v>
      </c>
      <c r="BH3" s="45">
        <v>11</v>
      </c>
      <c r="BI3" s="45">
        <v>14925</v>
      </c>
      <c r="BJ3" s="45">
        <v>1364</v>
      </c>
      <c r="BK3" s="45">
        <v>1278</v>
      </c>
      <c r="BL3" s="45">
        <v>145</v>
      </c>
      <c r="BM3" s="45">
        <v>729</v>
      </c>
      <c r="BN3" s="45">
        <v>65022</v>
      </c>
      <c r="BO3" s="45">
        <v>16959</v>
      </c>
      <c r="BP3" s="45">
        <v>288666</v>
      </c>
      <c r="BQ3" s="45">
        <v>174223</v>
      </c>
      <c r="BR3" s="45">
        <v>2254</v>
      </c>
      <c r="BS3" s="45">
        <v>490</v>
      </c>
      <c r="BT3" s="45">
        <v>0</v>
      </c>
      <c r="BU3" s="45">
        <v>2745</v>
      </c>
      <c r="BV3" s="45">
        <v>10757</v>
      </c>
      <c r="BW3" s="45">
        <v>36751</v>
      </c>
      <c r="BX3" s="45">
        <v>5968</v>
      </c>
      <c r="BY3" s="45">
        <v>241</v>
      </c>
      <c r="BZ3" s="45">
        <v>4273</v>
      </c>
      <c r="CA3" s="45">
        <v>1175</v>
      </c>
      <c r="CB3" s="45">
        <v>103</v>
      </c>
      <c r="CC3" s="45">
        <v>2887</v>
      </c>
      <c r="CD3" s="45">
        <v>103</v>
      </c>
      <c r="CE3" s="45">
        <v>5</v>
      </c>
      <c r="CF3" s="45">
        <v>23445</v>
      </c>
      <c r="CG3" s="45">
        <v>880</v>
      </c>
      <c r="CH3" s="45">
        <v>96</v>
      </c>
      <c r="CI3" s="45">
        <v>1869</v>
      </c>
      <c r="CJ3" s="45">
        <v>264</v>
      </c>
      <c r="CK3" s="45">
        <v>2863</v>
      </c>
      <c r="CL3" s="45">
        <v>226</v>
      </c>
      <c r="CM3" s="45">
        <v>208</v>
      </c>
      <c r="CN3" s="45">
        <v>431</v>
      </c>
      <c r="CO3" s="45">
        <v>814</v>
      </c>
      <c r="CP3" s="45">
        <v>269</v>
      </c>
      <c r="CQ3" s="45">
        <v>75</v>
      </c>
      <c r="CR3" s="45">
        <v>53</v>
      </c>
      <c r="CS3" s="45">
        <v>4</v>
      </c>
      <c r="CT3" s="45">
        <v>817</v>
      </c>
      <c r="CU3" s="45">
        <v>86</v>
      </c>
      <c r="CV3" s="45">
        <v>14</v>
      </c>
      <c r="CW3" s="45">
        <v>696</v>
      </c>
      <c r="CX3" s="45">
        <v>189</v>
      </c>
    </row>
    <row r="4" spans="1:102" ht="15.75">
      <c r="A4" s="4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</row>
    <row r="5" spans="1:102" ht="15.75">
      <c r="A5" s="48" t="s">
        <v>158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</row>
    <row r="6" spans="1:102" ht="15">
      <c r="A6" s="49" t="s">
        <v>125</v>
      </c>
      <c r="B6" s="39">
        <v>3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58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2105</v>
      </c>
      <c r="AL6" s="39">
        <v>2159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  <c r="AX6" s="39">
        <v>0</v>
      </c>
      <c r="AY6" s="39">
        <v>0</v>
      </c>
      <c r="AZ6" s="39"/>
      <c r="BA6" s="39"/>
      <c r="BB6" s="39">
        <v>0</v>
      </c>
      <c r="BC6" s="50">
        <f>BB6*0.2</f>
        <v>0</v>
      </c>
      <c r="BD6" s="39">
        <v>0</v>
      </c>
      <c r="BE6" s="39">
        <v>0</v>
      </c>
      <c r="BF6" s="39">
        <v>1963</v>
      </c>
      <c r="BG6" s="39">
        <v>0</v>
      </c>
      <c r="BH6" s="39">
        <v>4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0</v>
      </c>
      <c r="BS6" s="39">
        <v>0</v>
      </c>
      <c r="BT6" s="39">
        <v>0</v>
      </c>
      <c r="BU6" s="39">
        <v>0</v>
      </c>
      <c r="BV6" s="39">
        <v>0</v>
      </c>
      <c r="BW6" s="39">
        <v>0</v>
      </c>
      <c r="BX6" s="39">
        <v>0</v>
      </c>
      <c r="BY6" s="39">
        <v>0</v>
      </c>
      <c r="BZ6" s="39">
        <v>0</v>
      </c>
      <c r="CA6" s="39">
        <v>0</v>
      </c>
      <c r="CB6" s="39">
        <v>0</v>
      </c>
      <c r="CC6" s="39">
        <v>0</v>
      </c>
      <c r="CD6" s="39">
        <v>0</v>
      </c>
      <c r="CE6" s="39">
        <v>0</v>
      </c>
      <c r="CF6" s="39">
        <v>0</v>
      </c>
      <c r="CG6" s="39">
        <v>0</v>
      </c>
      <c r="CH6" s="39">
        <v>0</v>
      </c>
      <c r="CI6" s="39">
        <v>0</v>
      </c>
      <c r="CJ6" s="39">
        <v>0</v>
      </c>
      <c r="CK6" s="39">
        <v>0</v>
      </c>
      <c r="CL6" s="39">
        <v>0</v>
      </c>
      <c r="CM6" s="39">
        <v>0</v>
      </c>
      <c r="CN6" s="39">
        <v>0</v>
      </c>
      <c r="CO6" s="39">
        <v>0</v>
      </c>
      <c r="CP6" s="39">
        <v>0</v>
      </c>
      <c r="CQ6" s="39">
        <v>0</v>
      </c>
      <c r="CR6" s="39">
        <v>0</v>
      </c>
      <c r="CS6" s="39">
        <v>0</v>
      </c>
      <c r="CT6" s="39">
        <v>0</v>
      </c>
      <c r="CU6" s="39">
        <v>0</v>
      </c>
      <c r="CV6" s="39">
        <v>0</v>
      </c>
      <c r="CW6" s="39">
        <v>0</v>
      </c>
      <c r="CX6" s="39">
        <v>0</v>
      </c>
    </row>
    <row r="7" spans="1:102" ht="15">
      <c r="A7" s="49" t="s">
        <v>194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/>
      <c r="BA7" s="39"/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</row>
    <row r="8" spans="1:102" ht="15">
      <c r="A8" s="49" t="s">
        <v>156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/>
      <c r="BA8" s="39"/>
      <c r="BB8" s="39">
        <v>0</v>
      </c>
      <c r="BC8" s="50">
        <f>BB8*0.2</f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1750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</row>
    <row r="9" spans="1:102" ht="15">
      <c r="A9" s="49" t="s">
        <v>159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/>
      <c r="BA9" s="39"/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51">
        <f>MAX(0.232*BR3,300)</f>
        <v>522.928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</row>
    <row r="10" spans="1:102" ht="15">
      <c r="A10" s="49" t="s">
        <v>148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51">
        <f>MAX(0.008*AC3,30)</f>
        <v>31.072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/>
      <c r="BA10" s="39"/>
      <c r="BB10" s="39">
        <v>0</v>
      </c>
      <c r="BC10" s="50">
        <f>BB10*0.2</f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</row>
    <row r="11" spans="1:102" ht="15.75">
      <c r="A11" s="38" t="s">
        <v>160</v>
      </c>
      <c r="B11" s="52">
        <f>B3-SUM(B6:B10)</f>
        <v>21</v>
      </c>
      <c r="C11" s="52">
        <f aca="true" t="shared" si="0" ref="C11:AY11">C3-SUM(C6:C10)</f>
        <v>930</v>
      </c>
      <c r="D11" s="52">
        <f t="shared" si="0"/>
        <v>490</v>
      </c>
      <c r="E11" s="52">
        <f t="shared" si="0"/>
        <v>282</v>
      </c>
      <c r="F11" s="52">
        <f t="shared" si="0"/>
        <v>64</v>
      </c>
      <c r="G11" s="52">
        <f t="shared" si="0"/>
        <v>312</v>
      </c>
      <c r="H11" s="52">
        <f t="shared" si="0"/>
        <v>1548</v>
      </c>
      <c r="I11" s="52">
        <f t="shared" si="0"/>
        <v>65</v>
      </c>
      <c r="J11" s="52">
        <f t="shared" si="0"/>
        <v>17</v>
      </c>
      <c r="K11" s="52">
        <f t="shared" si="0"/>
        <v>66</v>
      </c>
      <c r="L11" s="52">
        <f t="shared" si="0"/>
        <v>536</v>
      </c>
      <c r="M11" s="52">
        <f t="shared" si="0"/>
        <v>150</v>
      </c>
      <c r="N11" s="52">
        <f t="shared" si="0"/>
        <v>31</v>
      </c>
      <c r="O11" s="52">
        <f t="shared" si="0"/>
        <v>2218</v>
      </c>
      <c r="P11" s="52">
        <f t="shared" si="0"/>
        <v>434</v>
      </c>
      <c r="Q11" s="52">
        <f t="shared" si="0"/>
        <v>6027</v>
      </c>
      <c r="R11" s="52">
        <f t="shared" si="0"/>
        <v>301.35</v>
      </c>
      <c r="S11" s="52">
        <f t="shared" si="0"/>
        <v>2492</v>
      </c>
      <c r="T11" s="52">
        <f t="shared" si="0"/>
        <v>566</v>
      </c>
      <c r="U11" s="52">
        <f t="shared" si="0"/>
        <v>890</v>
      </c>
      <c r="V11" s="52">
        <f t="shared" si="0"/>
        <v>8248</v>
      </c>
      <c r="W11" s="52">
        <f t="shared" si="0"/>
        <v>1228</v>
      </c>
      <c r="X11" s="52">
        <f t="shared" si="0"/>
        <v>2353</v>
      </c>
      <c r="Y11" s="52">
        <f t="shared" si="0"/>
        <v>6885</v>
      </c>
      <c r="Z11" s="52">
        <f t="shared" si="0"/>
        <v>271</v>
      </c>
      <c r="AA11" s="52">
        <f t="shared" si="0"/>
        <v>2076</v>
      </c>
      <c r="AB11" s="52">
        <f t="shared" si="0"/>
        <v>120</v>
      </c>
      <c r="AC11" s="52">
        <f t="shared" si="0"/>
        <v>3852.928</v>
      </c>
      <c r="AD11" s="52">
        <f t="shared" si="0"/>
        <v>4969</v>
      </c>
      <c r="AE11" s="52">
        <f t="shared" si="0"/>
        <v>465</v>
      </c>
      <c r="AF11" s="52">
        <f t="shared" si="0"/>
        <v>28</v>
      </c>
      <c r="AG11" s="52">
        <f t="shared" si="0"/>
        <v>8103</v>
      </c>
      <c r="AH11" s="52">
        <f t="shared" si="0"/>
        <v>2702</v>
      </c>
      <c r="AI11" s="52">
        <f t="shared" si="0"/>
        <v>5103</v>
      </c>
      <c r="AJ11" s="52">
        <f t="shared" si="0"/>
        <v>10827</v>
      </c>
      <c r="AK11" s="52">
        <f t="shared" si="0"/>
        <v>22709</v>
      </c>
      <c r="AL11" s="52">
        <f t="shared" si="0"/>
        <v>8034</v>
      </c>
      <c r="AM11" s="52">
        <f t="shared" si="0"/>
        <v>6175</v>
      </c>
      <c r="AN11" s="52">
        <f t="shared" si="0"/>
        <v>29633</v>
      </c>
      <c r="AO11" s="52">
        <f t="shared" si="0"/>
        <v>510</v>
      </c>
      <c r="AP11" s="52">
        <f t="shared" si="0"/>
        <v>518</v>
      </c>
      <c r="AQ11" s="52">
        <f t="shared" si="0"/>
        <v>13424</v>
      </c>
      <c r="AR11" s="52">
        <f t="shared" si="0"/>
        <v>2719</v>
      </c>
      <c r="AS11" s="52">
        <f t="shared" si="0"/>
        <v>6375</v>
      </c>
      <c r="AT11" s="52">
        <f t="shared" si="0"/>
        <v>2006</v>
      </c>
      <c r="AU11" s="52">
        <f t="shared" si="0"/>
        <v>3904</v>
      </c>
      <c r="AV11" s="52">
        <f t="shared" si="0"/>
        <v>814</v>
      </c>
      <c r="AW11" s="52">
        <f t="shared" si="0"/>
        <v>1588</v>
      </c>
      <c r="AX11" s="52">
        <f t="shared" si="0"/>
        <v>717</v>
      </c>
      <c r="AY11" s="52">
        <f t="shared" si="0"/>
        <v>538</v>
      </c>
      <c r="AZ11" s="52"/>
      <c r="BA11" s="52"/>
      <c r="BB11" s="52">
        <f>BB3-SUM(BB6:BB10)</f>
        <v>3106</v>
      </c>
      <c r="BC11" s="52">
        <f>BC3-SUM(BC6:BC10)</f>
        <v>621.2</v>
      </c>
      <c r="BD11" s="52">
        <f>BD3-SUM(BD6:BD10)</f>
        <v>976</v>
      </c>
      <c r="BE11" s="52">
        <f>BE3-SUM(BE6:BE10)</f>
        <v>167</v>
      </c>
      <c r="BF11" s="52">
        <f aca="true" t="shared" si="1" ref="BF11:CS11">BF3-SUM(BF6:BF10)</f>
        <v>1165</v>
      </c>
      <c r="BG11" s="52">
        <f t="shared" si="1"/>
        <v>388</v>
      </c>
      <c r="BH11" s="52">
        <f t="shared" si="1"/>
        <v>7</v>
      </c>
      <c r="BI11" s="52">
        <f t="shared" si="1"/>
        <v>14925</v>
      </c>
      <c r="BJ11" s="52">
        <f t="shared" si="1"/>
        <v>1364</v>
      </c>
      <c r="BK11" s="52">
        <f t="shared" si="1"/>
        <v>1278</v>
      </c>
      <c r="BL11" s="52">
        <f t="shared" si="1"/>
        <v>145</v>
      </c>
      <c r="BM11" s="52">
        <f t="shared" si="1"/>
        <v>729</v>
      </c>
      <c r="BN11" s="52">
        <f t="shared" si="1"/>
        <v>65022</v>
      </c>
      <c r="BO11" s="52">
        <f t="shared" si="1"/>
        <v>16959</v>
      </c>
      <c r="BP11" s="52">
        <f t="shared" si="1"/>
        <v>286916</v>
      </c>
      <c r="BQ11" s="52">
        <f t="shared" si="1"/>
        <v>174223</v>
      </c>
      <c r="BR11" s="52">
        <f t="shared" si="1"/>
        <v>1731.0720000000001</v>
      </c>
      <c r="BS11" s="52">
        <f t="shared" si="1"/>
        <v>490</v>
      </c>
      <c r="BT11" s="52">
        <f t="shared" si="1"/>
        <v>0</v>
      </c>
      <c r="BU11" s="52">
        <f t="shared" si="1"/>
        <v>2745</v>
      </c>
      <c r="BV11" s="52">
        <f t="shared" si="1"/>
        <v>10757</v>
      </c>
      <c r="BW11" s="52">
        <f t="shared" si="1"/>
        <v>36751</v>
      </c>
      <c r="BX11" s="52">
        <f t="shared" si="1"/>
        <v>5968</v>
      </c>
      <c r="BY11" s="52">
        <f t="shared" si="1"/>
        <v>241</v>
      </c>
      <c r="BZ11" s="52">
        <f t="shared" si="1"/>
        <v>4273</v>
      </c>
      <c r="CA11" s="52">
        <f t="shared" si="1"/>
        <v>1175</v>
      </c>
      <c r="CB11" s="52">
        <f t="shared" si="1"/>
        <v>103</v>
      </c>
      <c r="CC11" s="52">
        <f t="shared" si="1"/>
        <v>2887</v>
      </c>
      <c r="CD11" s="52">
        <f t="shared" si="1"/>
        <v>103</v>
      </c>
      <c r="CE11" s="52">
        <f t="shared" si="1"/>
        <v>5</v>
      </c>
      <c r="CF11" s="52">
        <f t="shared" si="1"/>
        <v>23445</v>
      </c>
      <c r="CG11" s="52">
        <f>CG3-SUM(CG6:CG10)</f>
        <v>880</v>
      </c>
      <c r="CH11" s="52">
        <f t="shared" si="1"/>
        <v>96</v>
      </c>
      <c r="CI11" s="52">
        <f t="shared" si="1"/>
        <v>1869</v>
      </c>
      <c r="CJ11" s="52">
        <f t="shared" si="1"/>
        <v>264</v>
      </c>
      <c r="CK11" s="52">
        <f t="shared" si="1"/>
        <v>2863</v>
      </c>
      <c r="CL11" s="52">
        <f t="shared" si="1"/>
        <v>226</v>
      </c>
      <c r="CM11" s="52">
        <f t="shared" si="1"/>
        <v>208</v>
      </c>
      <c r="CN11" s="52">
        <f t="shared" si="1"/>
        <v>431</v>
      </c>
      <c r="CO11" s="52">
        <f t="shared" si="1"/>
        <v>814</v>
      </c>
      <c r="CP11" s="52">
        <f t="shared" si="1"/>
        <v>269</v>
      </c>
      <c r="CQ11" s="52">
        <f t="shared" si="1"/>
        <v>75</v>
      </c>
      <c r="CR11" s="52">
        <f t="shared" si="1"/>
        <v>53</v>
      </c>
      <c r="CS11" s="52">
        <f t="shared" si="1"/>
        <v>4</v>
      </c>
      <c r="CT11" s="52">
        <f>CT3-SUM(CT6:CT10)</f>
        <v>817</v>
      </c>
      <c r="CU11" s="52">
        <f>CU3-SUM(CU6:CU10)</f>
        <v>86</v>
      </c>
      <c r="CV11" s="52">
        <f>CV3-SUM(CV6:CV10)</f>
        <v>14</v>
      </c>
      <c r="CW11" s="52">
        <f>CW3-SUM(CW6:CW10)</f>
        <v>696</v>
      </c>
      <c r="CX11" s="52">
        <f>CX3-SUM(CX6:CX10)</f>
        <v>189</v>
      </c>
    </row>
    <row r="12" spans="1:102" ht="15">
      <c r="A12" s="6" t="s">
        <v>167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/>
      <c r="BA12" s="53"/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  <c r="CD12" s="53">
        <v>0</v>
      </c>
      <c r="CE12" s="53">
        <v>0</v>
      </c>
      <c r="CF12" s="53">
        <v>0</v>
      </c>
      <c r="CG12" s="53">
        <v>0</v>
      </c>
      <c r="CH12" s="53">
        <v>0</v>
      </c>
      <c r="CI12" s="53">
        <v>0</v>
      </c>
      <c r="CJ12" s="53">
        <v>0</v>
      </c>
      <c r="CK12" s="53">
        <v>0</v>
      </c>
      <c r="CL12" s="53">
        <v>0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</row>
    <row r="13" spans="1:102" ht="15">
      <c r="A13" s="6" t="s">
        <v>166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/>
      <c r="BA13" s="53"/>
      <c r="BB13" s="53">
        <v>0</v>
      </c>
      <c r="BC13" s="53">
        <v>0</v>
      </c>
      <c r="BD13" s="53">
        <v>0</v>
      </c>
      <c r="BE13" s="54">
        <v>16.41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0</v>
      </c>
      <c r="BW13" s="53">
        <v>0</v>
      </c>
      <c r="BX13" s="53">
        <v>0</v>
      </c>
      <c r="BY13" s="54">
        <v>4.57</v>
      </c>
      <c r="BZ13" s="53">
        <v>0</v>
      </c>
      <c r="CA13" s="53">
        <v>0</v>
      </c>
      <c r="CB13" s="53">
        <v>0</v>
      </c>
      <c r="CC13" s="53">
        <v>0</v>
      </c>
      <c r="CD13" s="53">
        <v>0</v>
      </c>
      <c r="CE13" s="53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3">
        <v>0</v>
      </c>
      <c r="CL13" s="53">
        <v>0</v>
      </c>
      <c r="CM13" s="53">
        <v>0</v>
      </c>
      <c r="CN13" s="53">
        <v>0</v>
      </c>
      <c r="CO13" s="53">
        <v>0</v>
      </c>
      <c r="CP13" s="53">
        <v>0</v>
      </c>
      <c r="CQ13" s="53">
        <v>0</v>
      </c>
      <c r="CR13" s="53">
        <v>0</v>
      </c>
      <c r="CS13" s="53">
        <v>0</v>
      </c>
      <c r="CT13" s="53">
        <v>0</v>
      </c>
      <c r="CU13" s="53">
        <v>0</v>
      </c>
      <c r="CV13" s="53">
        <v>0</v>
      </c>
      <c r="CW13" s="53">
        <v>0</v>
      </c>
      <c r="CX13" s="53">
        <v>0</v>
      </c>
    </row>
    <row r="14" spans="1:102" ht="15">
      <c r="A14" s="6" t="s">
        <v>198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/>
      <c r="BA14" s="53"/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  <c r="CD14" s="53">
        <v>0</v>
      </c>
      <c r="CE14" s="53">
        <v>0</v>
      </c>
      <c r="CF14" s="53">
        <v>0</v>
      </c>
      <c r="CG14" s="53">
        <v>0</v>
      </c>
      <c r="CH14" s="53">
        <v>0</v>
      </c>
      <c r="CI14" s="53">
        <v>0</v>
      </c>
      <c r="CJ14" s="53">
        <v>0</v>
      </c>
      <c r="CK14" s="53">
        <v>0</v>
      </c>
      <c r="CL14" s="53">
        <v>0</v>
      </c>
      <c r="CM14" s="53">
        <v>0</v>
      </c>
      <c r="CN14" s="53">
        <v>0</v>
      </c>
      <c r="CO14" s="53">
        <v>0</v>
      </c>
      <c r="CP14" s="53">
        <v>0</v>
      </c>
      <c r="CQ14" s="53">
        <v>0</v>
      </c>
      <c r="CR14" s="53">
        <v>0</v>
      </c>
      <c r="CS14" s="53">
        <v>0</v>
      </c>
      <c r="CT14" s="53">
        <v>0</v>
      </c>
      <c r="CU14" s="53">
        <v>0</v>
      </c>
      <c r="CV14" s="53">
        <v>0</v>
      </c>
      <c r="CW14" s="53">
        <v>0</v>
      </c>
      <c r="CX14" s="53">
        <v>0</v>
      </c>
    </row>
    <row r="15" spans="1:102" ht="15">
      <c r="A15" s="6" t="s">
        <v>200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4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25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/>
      <c r="BA15" s="53"/>
      <c r="BB15" s="53">
        <v>41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0</v>
      </c>
      <c r="CP15" s="53">
        <v>0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</row>
    <row r="16" spans="1:102" ht="15.75">
      <c r="A16" s="38" t="s">
        <v>136</v>
      </c>
      <c r="B16" s="52">
        <f aca="true" t="shared" si="2" ref="B16:AG16">SUM(B11:B15)</f>
        <v>21</v>
      </c>
      <c r="C16" s="52">
        <f t="shared" si="2"/>
        <v>930</v>
      </c>
      <c r="D16" s="52">
        <f t="shared" si="2"/>
        <v>490</v>
      </c>
      <c r="E16" s="52">
        <f t="shared" si="2"/>
        <v>282</v>
      </c>
      <c r="F16" s="52">
        <f t="shared" si="2"/>
        <v>64</v>
      </c>
      <c r="G16" s="52">
        <f t="shared" si="2"/>
        <v>312</v>
      </c>
      <c r="H16" s="52">
        <f t="shared" si="2"/>
        <v>1548</v>
      </c>
      <c r="I16" s="52">
        <f t="shared" si="2"/>
        <v>65</v>
      </c>
      <c r="J16" s="52">
        <f t="shared" si="2"/>
        <v>17</v>
      </c>
      <c r="K16" s="52">
        <f t="shared" si="2"/>
        <v>66</v>
      </c>
      <c r="L16" s="52">
        <f t="shared" si="2"/>
        <v>536</v>
      </c>
      <c r="M16" s="52">
        <f t="shared" si="2"/>
        <v>150</v>
      </c>
      <c r="N16" s="52">
        <f t="shared" si="2"/>
        <v>31</v>
      </c>
      <c r="O16" s="52">
        <f t="shared" si="2"/>
        <v>2218</v>
      </c>
      <c r="P16" s="52">
        <f t="shared" si="2"/>
        <v>434</v>
      </c>
      <c r="Q16" s="52">
        <f t="shared" si="2"/>
        <v>6027</v>
      </c>
      <c r="R16" s="52">
        <f t="shared" si="2"/>
        <v>301.35</v>
      </c>
      <c r="S16" s="52">
        <f t="shared" si="2"/>
        <v>2496</v>
      </c>
      <c r="T16" s="52">
        <f t="shared" si="2"/>
        <v>566</v>
      </c>
      <c r="U16" s="52">
        <f t="shared" si="2"/>
        <v>890</v>
      </c>
      <c r="V16" s="52">
        <f t="shared" si="2"/>
        <v>8248</v>
      </c>
      <c r="W16" s="52">
        <f t="shared" si="2"/>
        <v>1228</v>
      </c>
      <c r="X16" s="52">
        <f t="shared" si="2"/>
        <v>2353</v>
      </c>
      <c r="Y16" s="52">
        <f t="shared" si="2"/>
        <v>6885</v>
      </c>
      <c r="Z16" s="52">
        <f t="shared" si="2"/>
        <v>271</v>
      </c>
      <c r="AA16" s="52">
        <f t="shared" si="2"/>
        <v>2076</v>
      </c>
      <c r="AB16" s="52">
        <f t="shared" si="2"/>
        <v>120</v>
      </c>
      <c r="AC16" s="52">
        <f t="shared" si="2"/>
        <v>3852.928</v>
      </c>
      <c r="AD16" s="52">
        <f t="shared" si="2"/>
        <v>4969</v>
      </c>
      <c r="AE16" s="52">
        <f t="shared" si="2"/>
        <v>465</v>
      </c>
      <c r="AF16" s="52">
        <f t="shared" si="2"/>
        <v>28</v>
      </c>
      <c r="AG16" s="52">
        <f t="shared" si="2"/>
        <v>8103</v>
      </c>
      <c r="AH16" s="52">
        <f aca="true" t="shared" si="3" ref="AH16:AY16">SUM(AH11:AH15)</f>
        <v>2702</v>
      </c>
      <c r="AI16" s="52">
        <f t="shared" si="3"/>
        <v>5103</v>
      </c>
      <c r="AJ16" s="52">
        <f t="shared" si="3"/>
        <v>10827</v>
      </c>
      <c r="AK16" s="52">
        <f t="shared" si="3"/>
        <v>22709</v>
      </c>
      <c r="AL16" s="52">
        <f t="shared" si="3"/>
        <v>8034</v>
      </c>
      <c r="AM16" s="52">
        <f t="shared" si="3"/>
        <v>6175</v>
      </c>
      <c r="AN16" s="52">
        <f t="shared" si="3"/>
        <v>29633</v>
      </c>
      <c r="AO16" s="52">
        <f t="shared" si="3"/>
        <v>510</v>
      </c>
      <c r="AP16" s="52">
        <f t="shared" si="3"/>
        <v>518</v>
      </c>
      <c r="AQ16" s="52">
        <f t="shared" si="3"/>
        <v>13424</v>
      </c>
      <c r="AR16" s="52">
        <f t="shared" si="3"/>
        <v>2719</v>
      </c>
      <c r="AS16" s="52">
        <f t="shared" si="3"/>
        <v>6400</v>
      </c>
      <c r="AT16" s="52">
        <f t="shared" si="3"/>
        <v>2006</v>
      </c>
      <c r="AU16" s="52">
        <f t="shared" si="3"/>
        <v>3904</v>
      </c>
      <c r="AV16" s="52">
        <f t="shared" si="3"/>
        <v>814</v>
      </c>
      <c r="AW16" s="52">
        <f t="shared" si="3"/>
        <v>1588</v>
      </c>
      <c r="AX16" s="52">
        <f t="shared" si="3"/>
        <v>717</v>
      </c>
      <c r="AY16" s="52">
        <f t="shared" si="3"/>
        <v>538</v>
      </c>
      <c r="AZ16" s="55"/>
      <c r="BA16" s="55"/>
      <c r="BB16" s="52">
        <f>SUM(BB11:BB15)</f>
        <v>3147</v>
      </c>
      <c r="BC16" s="52">
        <f>SUM(BC11:BC15)</f>
        <v>621.2</v>
      </c>
      <c r="BD16" s="52">
        <f>SUM(BD11:BD15)</f>
        <v>976</v>
      </c>
      <c r="BE16" s="56">
        <f>SUM(BE11:BE15)</f>
        <v>183.41</v>
      </c>
      <c r="BF16" s="52">
        <f>SUM(BF11:BF15)</f>
        <v>1165</v>
      </c>
      <c r="BG16" s="52">
        <f aca="true" t="shared" si="4" ref="BG16:CS16">SUM(BG11:BG15)</f>
        <v>388</v>
      </c>
      <c r="BH16" s="52">
        <f t="shared" si="4"/>
        <v>7</v>
      </c>
      <c r="BI16" s="52">
        <f t="shared" si="4"/>
        <v>14925</v>
      </c>
      <c r="BJ16" s="52">
        <f t="shared" si="4"/>
        <v>1364</v>
      </c>
      <c r="BK16" s="52">
        <f t="shared" si="4"/>
        <v>1278</v>
      </c>
      <c r="BL16" s="52">
        <f t="shared" si="4"/>
        <v>145</v>
      </c>
      <c r="BM16" s="52">
        <f t="shared" si="4"/>
        <v>729</v>
      </c>
      <c r="BN16" s="52">
        <f t="shared" si="4"/>
        <v>65022</v>
      </c>
      <c r="BO16" s="52">
        <f t="shared" si="4"/>
        <v>16959</v>
      </c>
      <c r="BP16" s="52">
        <f t="shared" si="4"/>
        <v>286916</v>
      </c>
      <c r="BQ16" s="52">
        <f t="shared" si="4"/>
        <v>174223</v>
      </c>
      <c r="BR16" s="52">
        <f t="shared" si="4"/>
        <v>1731.0720000000001</v>
      </c>
      <c r="BS16" s="52">
        <f t="shared" si="4"/>
        <v>490</v>
      </c>
      <c r="BT16" s="52">
        <f t="shared" si="4"/>
        <v>0</v>
      </c>
      <c r="BU16" s="52">
        <f t="shared" si="4"/>
        <v>2745</v>
      </c>
      <c r="BV16" s="52">
        <f t="shared" si="4"/>
        <v>10757</v>
      </c>
      <c r="BW16" s="52">
        <f t="shared" si="4"/>
        <v>36751</v>
      </c>
      <c r="BX16" s="52">
        <f t="shared" si="4"/>
        <v>5968</v>
      </c>
      <c r="BY16" s="56">
        <f t="shared" si="4"/>
        <v>245.57</v>
      </c>
      <c r="BZ16" s="52">
        <f t="shared" si="4"/>
        <v>4273</v>
      </c>
      <c r="CA16" s="52">
        <f t="shared" si="4"/>
        <v>1175</v>
      </c>
      <c r="CB16" s="52">
        <f t="shared" si="4"/>
        <v>103</v>
      </c>
      <c r="CC16" s="52">
        <f t="shared" si="4"/>
        <v>2887</v>
      </c>
      <c r="CD16" s="52">
        <f t="shared" si="4"/>
        <v>103</v>
      </c>
      <c r="CE16" s="52">
        <f t="shared" si="4"/>
        <v>5</v>
      </c>
      <c r="CF16" s="52">
        <f t="shared" si="4"/>
        <v>23445</v>
      </c>
      <c r="CG16" s="52">
        <f>SUM(CG11:CG15)</f>
        <v>880</v>
      </c>
      <c r="CH16" s="52">
        <f t="shared" si="4"/>
        <v>96</v>
      </c>
      <c r="CI16" s="52">
        <f t="shared" si="4"/>
        <v>1869</v>
      </c>
      <c r="CJ16" s="52">
        <f t="shared" si="4"/>
        <v>264</v>
      </c>
      <c r="CK16" s="52">
        <f t="shared" si="4"/>
        <v>2863</v>
      </c>
      <c r="CL16" s="52">
        <f t="shared" si="4"/>
        <v>226</v>
      </c>
      <c r="CM16" s="52">
        <f t="shared" si="4"/>
        <v>208</v>
      </c>
      <c r="CN16" s="52">
        <f t="shared" si="4"/>
        <v>431</v>
      </c>
      <c r="CO16" s="52">
        <f t="shared" si="4"/>
        <v>814</v>
      </c>
      <c r="CP16" s="52">
        <f t="shared" si="4"/>
        <v>269</v>
      </c>
      <c r="CQ16" s="52">
        <f t="shared" si="4"/>
        <v>75</v>
      </c>
      <c r="CR16" s="52">
        <f t="shared" si="4"/>
        <v>53</v>
      </c>
      <c r="CS16" s="52">
        <f t="shared" si="4"/>
        <v>4</v>
      </c>
      <c r="CT16" s="52">
        <f>SUM(CT11:CT15)</f>
        <v>817</v>
      </c>
      <c r="CU16" s="52">
        <f>SUM(CU11:CU15)</f>
        <v>86</v>
      </c>
      <c r="CV16" s="52">
        <f>SUM(CV11:CV15)</f>
        <v>14</v>
      </c>
      <c r="CW16" s="52">
        <f>SUM(CW11:CW15)</f>
        <v>696</v>
      </c>
      <c r="CX16" s="52">
        <f>SUM(CX11:CX15)</f>
        <v>189</v>
      </c>
    </row>
    <row r="17" spans="1:102" ht="15.75">
      <c r="A17" s="38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7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6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</row>
    <row r="18" spans="1:102" ht="15.75">
      <c r="A18" s="38" t="s">
        <v>189</v>
      </c>
      <c r="B18" s="52">
        <f>B16+SUM(B6:B10)</f>
        <v>24</v>
      </c>
      <c r="C18" s="52">
        <f aca="true" t="shared" si="5" ref="C18:BN18">C16+SUM(C6:C10)</f>
        <v>930</v>
      </c>
      <c r="D18" s="52">
        <f t="shared" si="5"/>
        <v>490</v>
      </c>
      <c r="E18" s="52">
        <f t="shared" si="5"/>
        <v>282</v>
      </c>
      <c r="F18" s="52">
        <f t="shared" si="5"/>
        <v>64</v>
      </c>
      <c r="G18" s="52">
        <f t="shared" si="5"/>
        <v>312</v>
      </c>
      <c r="H18" s="52">
        <f t="shared" si="5"/>
        <v>1548</v>
      </c>
      <c r="I18" s="52">
        <f t="shared" si="5"/>
        <v>65</v>
      </c>
      <c r="J18" s="52">
        <f t="shared" si="5"/>
        <v>17</v>
      </c>
      <c r="K18" s="52">
        <f t="shared" si="5"/>
        <v>66</v>
      </c>
      <c r="L18" s="52">
        <f t="shared" si="5"/>
        <v>536</v>
      </c>
      <c r="M18" s="52">
        <f t="shared" si="5"/>
        <v>150</v>
      </c>
      <c r="N18" s="52">
        <f t="shared" si="5"/>
        <v>31</v>
      </c>
      <c r="O18" s="52">
        <f t="shared" si="5"/>
        <v>2218</v>
      </c>
      <c r="P18" s="52">
        <f t="shared" si="5"/>
        <v>434</v>
      </c>
      <c r="Q18" s="52">
        <f t="shared" si="5"/>
        <v>6027</v>
      </c>
      <c r="R18" s="52">
        <f t="shared" si="5"/>
        <v>301.35</v>
      </c>
      <c r="S18" s="52">
        <f t="shared" si="5"/>
        <v>2496</v>
      </c>
      <c r="T18" s="52">
        <f t="shared" si="5"/>
        <v>566</v>
      </c>
      <c r="U18" s="52">
        <f t="shared" si="5"/>
        <v>948</v>
      </c>
      <c r="V18" s="52">
        <f t="shared" si="5"/>
        <v>8248</v>
      </c>
      <c r="W18" s="52">
        <f t="shared" si="5"/>
        <v>1228</v>
      </c>
      <c r="X18" s="52">
        <f t="shared" si="5"/>
        <v>2353</v>
      </c>
      <c r="Y18" s="52">
        <f t="shared" si="5"/>
        <v>6885</v>
      </c>
      <c r="Z18" s="52">
        <f t="shared" si="5"/>
        <v>271</v>
      </c>
      <c r="AA18" s="52">
        <f t="shared" si="5"/>
        <v>2076</v>
      </c>
      <c r="AB18" s="52">
        <f t="shared" si="5"/>
        <v>120</v>
      </c>
      <c r="AC18" s="52">
        <f t="shared" si="5"/>
        <v>3884</v>
      </c>
      <c r="AD18" s="52">
        <f t="shared" si="5"/>
        <v>4969</v>
      </c>
      <c r="AE18" s="52">
        <f t="shared" si="5"/>
        <v>465</v>
      </c>
      <c r="AF18" s="52">
        <f t="shared" si="5"/>
        <v>28</v>
      </c>
      <c r="AG18" s="52">
        <f t="shared" si="5"/>
        <v>8103</v>
      </c>
      <c r="AH18" s="52">
        <f t="shared" si="5"/>
        <v>2702</v>
      </c>
      <c r="AI18" s="52">
        <f>AI16+SUM(AI6:AI10)</f>
        <v>5103</v>
      </c>
      <c r="AJ18" s="52">
        <f t="shared" si="5"/>
        <v>10827</v>
      </c>
      <c r="AK18" s="52">
        <f t="shared" si="5"/>
        <v>24814</v>
      </c>
      <c r="AL18" s="52">
        <f t="shared" si="5"/>
        <v>10193</v>
      </c>
      <c r="AM18" s="52">
        <f t="shared" si="5"/>
        <v>6175</v>
      </c>
      <c r="AN18" s="52">
        <f t="shared" si="5"/>
        <v>29633</v>
      </c>
      <c r="AO18" s="52">
        <f t="shared" si="5"/>
        <v>510</v>
      </c>
      <c r="AP18" s="52">
        <f t="shared" si="5"/>
        <v>518</v>
      </c>
      <c r="AQ18" s="52">
        <f t="shared" si="5"/>
        <v>13424</v>
      </c>
      <c r="AR18" s="52">
        <f t="shared" si="5"/>
        <v>2719</v>
      </c>
      <c r="AS18" s="52">
        <f t="shared" si="5"/>
        <v>6400</v>
      </c>
      <c r="AT18" s="52">
        <f t="shared" si="5"/>
        <v>2006</v>
      </c>
      <c r="AU18" s="52">
        <f t="shared" si="5"/>
        <v>3904</v>
      </c>
      <c r="AV18" s="52">
        <f t="shared" si="5"/>
        <v>814</v>
      </c>
      <c r="AW18" s="52">
        <f t="shared" si="5"/>
        <v>1588</v>
      </c>
      <c r="AX18" s="52">
        <f t="shared" si="5"/>
        <v>717</v>
      </c>
      <c r="AY18" s="52">
        <f t="shared" si="5"/>
        <v>538</v>
      </c>
      <c r="AZ18" s="55"/>
      <c r="BA18" s="55"/>
      <c r="BB18" s="52">
        <f t="shared" si="5"/>
        <v>3147</v>
      </c>
      <c r="BC18" s="52">
        <f t="shared" si="5"/>
        <v>621.2</v>
      </c>
      <c r="BD18" s="52">
        <f t="shared" si="5"/>
        <v>976</v>
      </c>
      <c r="BE18" s="57">
        <f>BE16+SUM(BE6:BE10)</f>
        <v>183.41</v>
      </c>
      <c r="BF18" s="52">
        <f t="shared" si="5"/>
        <v>3128</v>
      </c>
      <c r="BG18" s="52">
        <f t="shared" si="5"/>
        <v>388</v>
      </c>
      <c r="BH18" s="52">
        <f t="shared" si="5"/>
        <v>11</v>
      </c>
      <c r="BI18" s="52">
        <f t="shared" si="5"/>
        <v>14925</v>
      </c>
      <c r="BJ18" s="52">
        <f t="shared" si="5"/>
        <v>1364</v>
      </c>
      <c r="BK18" s="52">
        <f t="shared" si="5"/>
        <v>1278</v>
      </c>
      <c r="BL18" s="52">
        <f t="shared" si="5"/>
        <v>145</v>
      </c>
      <c r="BM18" s="52">
        <f t="shared" si="5"/>
        <v>729</v>
      </c>
      <c r="BN18" s="52">
        <f t="shared" si="5"/>
        <v>65022</v>
      </c>
      <c r="BO18" s="52">
        <f aca="true" t="shared" si="6" ref="BO18:CS18">BO16+SUM(BO6:BO10)</f>
        <v>16959</v>
      </c>
      <c r="BP18" s="52">
        <f>BP16+SUM(BP6:BP10)</f>
        <v>288666</v>
      </c>
      <c r="BQ18" s="52">
        <f t="shared" si="6"/>
        <v>174223</v>
      </c>
      <c r="BR18" s="52">
        <f t="shared" si="6"/>
        <v>2254</v>
      </c>
      <c r="BS18" s="52">
        <f t="shared" si="6"/>
        <v>490</v>
      </c>
      <c r="BT18" s="52">
        <f t="shared" si="6"/>
        <v>0</v>
      </c>
      <c r="BU18" s="52">
        <f t="shared" si="6"/>
        <v>2745</v>
      </c>
      <c r="BV18" s="52">
        <f t="shared" si="6"/>
        <v>10757</v>
      </c>
      <c r="BW18" s="52">
        <f t="shared" si="6"/>
        <v>36751</v>
      </c>
      <c r="BX18" s="52">
        <f t="shared" si="6"/>
        <v>5968</v>
      </c>
      <c r="BY18" s="56">
        <f t="shared" si="6"/>
        <v>245.57</v>
      </c>
      <c r="BZ18" s="52">
        <f t="shared" si="6"/>
        <v>4273</v>
      </c>
      <c r="CA18" s="52">
        <f t="shared" si="6"/>
        <v>1175</v>
      </c>
      <c r="CB18" s="52">
        <f t="shared" si="6"/>
        <v>103</v>
      </c>
      <c r="CC18" s="52">
        <f t="shared" si="6"/>
        <v>2887</v>
      </c>
      <c r="CD18" s="52">
        <f t="shared" si="6"/>
        <v>103</v>
      </c>
      <c r="CE18" s="52">
        <f t="shared" si="6"/>
        <v>5</v>
      </c>
      <c r="CF18" s="52">
        <f t="shared" si="6"/>
        <v>23445</v>
      </c>
      <c r="CG18" s="52">
        <f>CG16+SUM(CG6:CG10)</f>
        <v>880</v>
      </c>
      <c r="CH18" s="52">
        <f t="shared" si="6"/>
        <v>96</v>
      </c>
      <c r="CI18" s="52">
        <f t="shared" si="6"/>
        <v>1869</v>
      </c>
      <c r="CJ18" s="52">
        <f t="shared" si="6"/>
        <v>264</v>
      </c>
      <c r="CK18" s="52">
        <f t="shared" si="6"/>
        <v>2863</v>
      </c>
      <c r="CL18" s="52">
        <f t="shared" si="6"/>
        <v>226</v>
      </c>
      <c r="CM18" s="52">
        <f t="shared" si="6"/>
        <v>208</v>
      </c>
      <c r="CN18" s="52">
        <f t="shared" si="6"/>
        <v>431</v>
      </c>
      <c r="CO18" s="52">
        <f t="shared" si="6"/>
        <v>814</v>
      </c>
      <c r="CP18" s="52">
        <f t="shared" si="6"/>
        <v>269</v>
      </c>
      <c r="CQ18" s="52">
        <f t="shared" si="6"/>
        <v>75</v>
      </c>
      <c r="CR18" s="52">
        <f t="shared" si="6"/>
        <v>53</v>
      </c>
      <c r="CS18" s="52">
        <f t="shared" si="6"/>
        <v>4</v>
      </c>
      <c r="CT18" s="52">
        <f>CT16+SUM(CT6:CT10)</f>
        <v>817</v>
      </c>
      <c r="CU18" s="52">
        <f>CU16+SUM(CU6:CU10)</f>
        <v>86</v>
      </c>
      <c r="CV18" s="52">
        <f>CV16+SUM(CV6:CV10)</f>
        <v>14</v>
      </c>
      <c r="CW18" s="52">
        <f>CW16+SUM(CW6:CW10)</f>
        <v>696</v>
      </c>
      <c r="CX18" s="52">
        <f>CX16+SUM(CX6:CX10)</f>
        <v>189</v>
      </c>
    </row>
    <row r="19" spans="2:108" ht="1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</row>
    <row r="20" spans="1:102" ht="15.75">
      <c r="A20" s="38" t="s">
        <v>121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</row>
    <row r="21" spans="1:102" ht="15.75">
      <c r="A21" s="59" t="s">
        <v>122</v>
      </c>
      <c r="B21" s="51">
        <v>9</v>
      </c>
      <c r="C21" s="51">
        <v>34.8</v>
      </c>
      <c r="D21" s="51">
        <v>5.2</v>
      </c>
      <c r="E21" s="51">
        <v>8.1</v>
      </c>
      <c r="F21" s="51">
        <v>0</v>
      </c>
      <c r="G21" s="51">
        <v>4.6</v>
      </c>
      <c r="H21" s="51">
        <v>21</v>
      </c>
      <c r="I21" s="51">
        <v>18.7</v>
      </c>
      <c r="J21" s="51">
        <v>0</v>
      </c>
      <c r="K21" s="51">
        <v>1.6</v>
      </c>
      <c r="L21" s="51">
        <v>25.7</v>
      </c>
      <c r="M21" s="51">
        <v>25.7</v>
      </c>
      <c r="N21" s="51">
        <v>1.4</v>
      </c>
      <c r="O21" s="51">
        <v>12</v>
      </c>
      <c r="P21" s="51">
        <v>1.9</v>
      </c>
      <c r="Q21" s="51">
        <v>5.1</v>
      </c>
      <c r="R21" s="51">
        <v>0</v>
      </c>
      <c r="S21" s="51">
        <v>1.5</v>
      </c>
      <c r="T21" s="51">
        <v>3.3</v>
      </c>
      <c r="U21" s="51">
        <v>3.3</v>
      </c>
      <c r="V21" s="51">
        <v>1</v>
      </c>
      <c r="W21" s="51">
        <v>0</v>
      </c>
      <c r="X21" s="51">
        <v>10.9</v>
      </c>
      <c r="Y21" s="51">
        <v>0.7</v>
      </c>
      <c r="Z21" s="51">
        <v>0.7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4.5</v>
      </c>
      <c r="AK21" s="51">
        <v>0</v>
      </c>
      <c r="AL21" s="60">
        <v>0.33</v>
      </c>
      <c r="AM21" s="51">
        <v>0</v>
      </c>
      <c r="AN21" s="51">
        <v>0</v>
      </c>
      <c r="AO21" s="60">
        <v>9.81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/>
      <c r="BA21" s="51"/>
      <c r="BB21" s="51">
        <v>0</v>
      </c>
      <c r="BC21" s="51">
        <f>BB21*0.2</f>
        <v>0</v>
      </c>
      <c r="BD21" s="51">
        <v>0</v>
      </c>
      <c r="BE21" s="51"/>
      <c r="BF21" s="51">
        <v>0</v>
      </c>
      <c r="BG21" s="51">
        <v>0</v>
      </c>
      <c r="BH21" s="51">
        <v>0</v>
      </c>
      <c r="BI21" s="60">
        <v>9.56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61" t="s">
        <v>132</v>
      </c>
      <c r="BV21" s="61" t="s">
        <v>132</v>
      </c>
      <c r="BW21" s="51">
        <v>0</v>
      </c>
      <c r="BX21" s="51">
        <v>0</v>
      </c>
      <c r="BY21" s="51">
        <v>0</v>
      </c>
      <c r="BZ21" s="51">
        <v>0</v>
      </c>
      <c r="CA21" s="51">
        <v>0</v>
      </c>
      <c r="CB21" s="51">
        <v>0</v>
      </c>
      <c r="CC21" s="51">
        <v>0</v>
      </c>
      <c r="CD21" s="51">
        <v>0</v>
      </c>
      <c r="CE21" s="51">
        <v>0</v>
      </c>
      <c r="CF21" s="51">
        <v>0</v>
      </c>
      <c r="CG21" s="51">
        <v>0</v>
      </c>
      <c r="CH21" s="51">
        <v>0</v>
      </c>
      <c r="CI21" s="51">
        <v>0</v>
      </c>
      <c r="CJ21" s="51">
        <v>0</v>
      </c>
      <c r="CK21" s="51">
        <v>0</v>
      </c>
      <c r="CL21" s="51">
        <v>0</v>
      </c>
      <c r="CM21" s="51">
        <v>0</v>
      </c>
      <c r="CN21" s="51">
        <v>0</v>
      </c>
      <c r="CO21" s="51">
        <v>0</v>
      </c>
      <c r="CP21" s="51">
        <v>0</v>
      </c>
      <c r="CQ21" s="51">
        <v>0</v>
      </c>
      <c r="CR21" s="51">
        <v>0</v>
      </c>
      <c r="CS21" s="51">
        <v>0</v>
      </c>
      <c r="CT21" s="51">
        <v>0</v>
      </c>
      <c r="CU21" s="51">
        <v>0</v>
      </c>
      <c r="CV21" s="51">
        <v>0</v>
      </c>
      <c r="CW21" s="51">
        <v>0</v>
      </c>
      <c r="CX21" s="51">
        <v>0</v>
      </c>
    </row>
    <row r="22" spans="1:102" ht="15.75">
      <c r="A22" s="59" t="s">
        <v>140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100</v>
      </c>
      <c r="AL22" s="58">
        <v>0</v>
      </c>
      <c r="AM22" s="58">
        <v>20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/>
      <c r="BA22" s="58"/>
      <c r="BB22" s="58">
        <v>10</v>
      </c>
      <c r="BC22" s="58">
        <f>BB22*0.2</f>
        <v>2</v>
      </c>
      <c r="BD22" s="58">
        <v>0</v>
      </c>
      <c r="BE22" s="58"/>
      <c r="BF22" s="58">
        <v>5</v>
      </c>
      <c r="BG22" s="58">
        <v>5</v>
      </c>
      <c r="BH22" s="58">
        <v>0</v>
      </c>
      <c r="BI22" s="58">
        <v>0</v>
      </c>
      <c r="BJ22" s="58">
        <v>5</v>
      </c>
      <c r="BK22" s="58">
        <v>5</v>
      </c>
      <c r="BL22" s="58">
        <v>5</v>
      </c>
      <c r="BM22" s="58">
        <v>0</v>
      </c>
      <c r="BN22" s="58">
        <v>0</v>
      </c>
      <c r="BO22" s="58">
        <v>0</v>
      </c>
      <c r="BP22" s="58">
        <v>0</v>
      </c>
      <c r="BQ22" s="58">
        <v>0</v>
      </c>
      <c r="BR22" s="58">
        <v>0</v>
      </c>
      <c r="BS22" s="58">
        <v>0</v>
      </c>
      <c r="BT22" s="58">
        <v>0</v>
      </c>
      <c r="BU22" s="62" t="s">
        <v>132</v>
      </c>
      <c r="BV22" s="62" t="s">
        <v>132</v>
      </c>
      <c r="BW22" s="58">
        <v>0</v>
      </c>
      <c r="BX22" s="58">
        <v>0</v>
      </c>
      <c r="BY22" s="58">
        <v>0</v>
      </c>
      <c r="BZ22" s="58">
        <v>0</v>
      </c>
      <c r="CA22" s="58">
        <v>0</v>
      </c>
      <c r="CB22" s="58">
        <v>0</v>
      </c>
      <c r="CC22" s="58">
        <v>0</v>
      </c>
      <c r="CD22" s="58">
        <v>0</v>
      </c>
      <c r="CE22" s="58">
        <v>0</v>
      </c>
      <c r="CF22" s="58">
        <v>0</v>
      </c>
      <c r="CG22" s="58">
        <v>0</v>
      </c>
      <c r="CH22" s="58">
        <v>0</v>
      </c>
      <c r="CI22" s="58">
        <v>0</v>
      </c>
      <c r="CJ22" s="58">
        <v>0</v>
      </c>
      <c r="CK22" s="58">
        <v>0</v>
      </c>
      <c r="CL22" s="58">
        <v>0</v>
      </c>
      <c r="CM22" s="58">
        <v>0</v>
      </c>
      <c r="CN22" s="58">
        <v>0</v>
      </c>
      <c r="CO22" s="58">
        <v>0</v>
      </c>
      <c r="CP22" s="58">
        <v>0</v>
      </c>
      <c r="CQ22" s="58">
        <v>0</v>
      </c>
      <c r="CR22" s="58">
        <v>0</v>
      </c>
      <c r="CS22" s="58">
        <v>0</v>
      </c>
      <c r="CT22" s="58">
        <v>0</v>
      </c>
      <c r="CU22" s="58">
        <v>0</v>
      </c>
      <c r="CV22" s="58">
        <v>0</v>
      </c>
      <c r="CW22" s="58">
        <v>0</v>
      </c>
      <c r="CX22" s="58">
        <v>0</v>
      </c>
    </row>
    <row r="23" spans="1:102" ht="15.75">
      <c r="A23" s="63" t="s">
        <v>126</v>
      </c>
      <c r="B23" s="60">
        <v>0</v>
      </c>
      <c r="C23" s="60">
        <v>0.91</v>
      </c>
      <c r="D23" s="60">
        <v>1.11</v>
      </c>
      <c r="E23" s="60">
        <v>0.14</v>
      </c>
      <c r="F23" s="60">
        <v>0</v>
      </c>
      <c r="G23" s="60">
        <v>0</v>
      </c>
      <c r="H23" s="60">
        <v>1.39</v>
      </c>
      <c r="I23" s="60">
        <v>0.42</v>
      </c>
      <c r="J23" s="60">
        <v>0</v>
      </c>
      <c r="K23" s="60">
        <v>0</v>
      </c>
      <c r="L23" s="60">
        <v>0.85</v>
      </c>
      <c r="M23" s="60">
        <v>0.85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0.18</v>
      </c>
      <c r="AK23" s="60">
        <v>0</v>
      </c>
      <c r="AL23" s="60">
        <v>0</v>
      </c>
      <c r="AM23" s="60">
        <v>0</v>
      </c>
      <c r="AN23" s="60">
        <v>0.22</v>
      </c>
      <c r="AO23" s="60">
        <v>1.22</v>
      </c>
      <c r="AP23" s="60">
        <v>0</v>
      </c>
      <c r="AQ23" s="60">
        <v>0</v>
      </c>
      <c r="AR23" s="60">
        <v>0</v>
      </c>
      <c r="AS23" s="60">
        <v>0</v>
      </c>
      <c r="AT23" s="60">
        <v>0</v>
      </c>
      <c r="AU23" s="60">
        <v>0</v>
      </c>
      <c r="AV23" s="60">
        <v>0</v>
      </c>
      <c r="AW23" s="60">
        <v>0</v>
      </c>
      <c r="AX23" s="60">
        <v>0</v>
      </c>
      <c r="AY23" s="60">
        <v>0</v>
      </c>
      <c r="AZ23" s="60"/>
      <c r="BA23" s="60"/>
      <c r="BB23" s="60">
        <v>0</v>
      </c>
      <c r="BC23" s="60">
        <f>BB23*0.2</f>
        <v>0</v>
      </c>
      <c r="BD23" s="60">
        <v>0</v>
      </c>
      <c r="BE23" s="60"/>
      <c r="BF23" s="60">
        <v>0</v>
      </c>
      <c r="BG23" s="60">
        <v>0</v>
      </c>
      <c r="BH23" s="60">
        <v>0</v>
      </c>
      <c r="BI23" s="60">
        <v>6.5</v>
      </c>
      <c r="BJ23" s="60">
        <v>0</v>
      </c>
      <c r="BK23" s="60">
        <v>0</v>
      </c>
      <c r="BL23" s="60">
        <v>0</v>
      </c>
      <c r="BM23" s="51">
        <v>0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0</v>
      </c>
      <c r="BT23" s="60">
        <v>0</v>
      </c>
      <c r="BU23" s="61" t="s">
        <v>132</v>
      </c>
      <c r="BV23" s="61" t="s">
        <v>132</v>
      </c>
      <c r="BW23" s="51">
        <v>0</v>
      </c>
      <c r="BX23" s="51">
        <v>0</v>
      </c>
      <c r="BY23" s="51">
        <v>0</v>
      </c>
      <c r="BZ23" s="51">
        <v>0</v>
      </c>
      <c r="CA23" s="51">
        <v>0</v>
      </c>
      <c r="CB23" s="51">
        <v>0</v>
      </c>
      <c r="CC23" s="51">
        <v>0</v>
      </c>
      <c r="CD23" s="51">
        <v>0</v>
      </c>
      <c r="CE23" s="51">
        <v>0</v>
      </c>
      <c r="CF23" s="60">
        <v>0</v>
      </c>
      <c r="CG23" s="51">
        <v>0</v>
      </c>
      <c r="CH23" s="51">
        <v>0</v>
      </c>
      <c r="CI23" s="51">
        <v>0</v>
      </c>
      <c r="CJ23" s="51">
        <v>0</v>
      </c>
      <c r="CK23" s="51">
        <v>0</v>
      </c>
      <c r="CL23" s="51">
        <v>0</v>
      </c>
      <c r="CM23" s="51">
        <v>0</v>
      </c>
      <c r="CN23" s="51">
        <v>0</v>
      </c>
      <c r="CO23" s="51">
        <v>0</v>
      </c>
      <c r="CP23" s="51">
        <v>0</v>
      </c>
      <c r="CQ23" s="51">
        <v>0</v>
      </c>
      <c r="CR23" s="51">
        <v>0</v>
      </c>
      <c r="CS23" s="51">
        <v>0</v>
      </c>
      <c r="CT23" s="51">
        <v>0</v>
      </c>
      <c r="CU23" s="51">
        <v>0</v>
      </c>
      <c r="CV23" s="51">
        <v>0</v>
      </c>
      <c r="CW23" s="51">
        <v>0</v>
      </c>
      <c r="CX23" s="51">
        <v>0</v>
      </c>
    </row>
    <row r="24" spans="2:255" ht="1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102" ht="15.75">
      <c r="A25" s="38" t="s">
        <v>123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39"/>
      <c r="U25" s="64"/>
      <c r="V25" s="64"/>
      <c r="W25" s="64"/>
      <c r="X25" s="64"/>
      <c r="Y25" s="64"/>
      <c r="Z25" s="64"/>
      <c r="AA25" s="39"/>
      <c r="AB25" s="39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39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39"/>
      <c r="BR25" s="64"/>
      <c r="BS25" s="64"/>
      <c r="BT25" s="64"/>
      <c r="BU25" s="64"/>
      <c r="BV25" s="64"/>
      <c r="BW25" s="64"/>
      <c r="BX25" s="64"/>
      <c r="BY25" s="64"/>
      <c r="BZ25" s="64"/>
      <c r="CA25" s="39"/>
      <c r="CB25" s="39"/>
      <c r="CC25" s="39"/>
      <c r="CD25" s="39"/>
      <c r="CE25" s="39"/>
      <c r="CF25" s="39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</row>
    <row r="26" spans="1:102" ht="15">
      <c r="A26" s="6" t="s">
        <v>0</v>
      </c>
      <c r="B26" s="39">
        <v>3421</v>
      </c>
      <c r="C26" s="39">
        <v>7582</v>
      </c>
      <c r="D26" s="39">
        <v>5146</v>
      </c>
      <c r="E26" s="39">
        <v>2800</v>
      </c>
      <c r="F26" s="39">
        <v>1749</v>
      </c>
      <c r="G26" s="39">
        <v>9259</v>
      </c>
      <c r="H26" s="39">
        <v>17817</v>
      </c>
      <c r="I26" s="39">
        <v>2494</v>
      </c>
      <c r="J26" s="39">
        <v>2324</v>
      </c>
      <c r="K26" s="39">
        <v>24762</v>
      </c>
      <c r="L26" s="39">
        <v>14785</v>
      </c>
      <c r="M26" s="65">
        <v>14785</v>
      </c>
      <c r="N26" s="39">
        <v>34514</v>
      </c>
      <c r="O26" s="39">
        <v>20766</v>
      </c>
      <c r="P26" s="39">
        <v>20476</v>
      </c>
      <c r="Q26" s="39">
        <v>37766</v>
      </c>
      <c r="R26" s="65">
        <v>37766</v>
      </c>
      <c r="S26" s="39">
        <v>28504</v>
      </c>
      <c r="T26" s="65">
        <f>K26+N26</f>
        <v>59276</v>
      </c>
      <c r="U26" s="39">
        <v>6892</v>
      </c>
      <c r="V26" s="39">
        <v>54585</v>
      </c>
      <c r="W26" s="65">
        <v>54585</v>
      </c>
      <c r="X26" s="39">
        <v>23206</v>
      </c>
      <c r="Y26" s="39">
        <v>59185</v>
      </c>
      <c r="Z26" s="65">
        <v>59185</v>
      </c>
      <c r="AA26" s="66">
        <v>7459.357894515855</v>
      </c>
      <c r="AB26" s="66">
        <v>572.3211001549204</v>
      </c>
      <c r="AC26" s="39">
        <v>51084</v>
      </c>
      <c r="AD26" s="39">
        <v>28013</v>
      </c>
      <c r="AE26" s="39">
        <v>4618</v>
      </c>
      <c r="AF26" s="39">
        <v>36</v>
      </c>
      <c r="AG26" s="39">
        <v>94139</v>
      </c>
      <c r="AH26" s="39">
        <v>22196</v>
      </c>
      <c r="AI26" s="39">
        <v>26332</v>
      </c>
      <c r="AJ26" s="39">
        <v>490536</v>
      </c>
      <c r="AK26" s="39">
        <v>721522</v>
      </c>
      <c r="AL26" s="39">
        <v>301254</v>
      </c>
      <c r="AM26" s="39">
        <v>87537</v>
      </c>
      <c r="AN26" s="39">
        <v>244595</v>
      </c>
      <c r="AO26" s="39">
        <v>12831</v>
      </c>
      <c r="AP26" s="39">
        <v>3375</v>
      </c>
      <c r="AQ26" s="39">
        <v>117988</v>
      </c>
      <c r="AR26" s="39">
        <v>31588</v>
      </c>
      <c r="AS26" s="39">
        <v>184524</v>
      </c>
      <c r="AT26" s="39">
        <v>25650</v>
      </c>
      <c r="AU26" s="39">
        <v>40705</v>
      </c>
      <c r="AV26" s="39">
        <v>30039</v>
      </c>
      <c r="AW26" s="39">
        <v>19822</v>
      </c>
      <c r="AX26" s="39">
        <v>8497</v>
      </c>
      <c r="AY26" s="39">
        <v>12342</v>
      </c>
      <c r="AZ26" s="39"/>
      <c r="BA26" s="39"/>
      <c r="BB26" s="39">
        <v>104347</v>
      </c>
      <c r="BC26" s="65">
        <v>104347</v>
      </c>
      <c r="BD26" s="39">
        <v>46756</v>
      </c>
      <c r="BE26" s="39"/>
      <c r="BF26" s="39">
        <v>36928</v>
      </c>
      <c r="BG26" s="39">
        <v>13981</v>
      </c>
      <c r="BH26" s="39">
        <v>324</v>
      </c>
      <c r="BI26" s="39">
        <v>114540</v>
      </c>
      <c r="BJ26" s="39">
        <v>29628</v>
      </c>
      <c r="BK26" s="39">
        <v>14802</v>
      </c>
      <c r="BL26" s="39">
        <v>2863</v>
      </c>
      <c r="BM26" s="39">
        <v>9893</v>
      </c>
      <c r="BN26" s="39">
        <v>507211</v>
      </c>
      <c r="BO26" s="39">
        <v>421328</v>
      </c>
      <c r="BP26" s="39">
        <v>2051741</v>
      </c>
      <c r="BQ26" s="65">
        <v>2051741</v>
      </c>
      <c r="BR26" s="39">
        <v>13018</v>
      </c>
      <c r="BS26" s="65">
        <v>13018</v>
      </c>
      <c r="BT26" s="39">
        <v>5726</v>
      </c>
      <c r="BU26" s="51" t="s">
        <v>132</v>
      </c>
      <c r="BV26" s="51" t="s">
        <v>132</v>
      </c>
      <c r="BW26" s="39">
        <v>487078</v>
      </c>
      <c r="BX26" s="39">
        <v>170593</v>
      </c>
      <c r="BY26" s="39">
        <v>44557</v>
      </c>
      <c r="BZ26" s="39">
        <v>110797</v>
      </c>
      <c r="CA26" s="65">
        <v>110797</v>
      </c>
      <c r="CB26" s="65">
        <v>110797</v>
      </c>
      <c r="CC26" s="65">
        <v>110797</v>
      </c>
      <c r="CD26" s="65">
        <v>110797</v>
      </c>
      <c r="CE26" s="65">
        <v>110797</v>
      </c>
      <c r="CF26" s="65">
        <v>2051741</v>
      </c>
      <c r="CG26" s="65">
        <f>BW26</f>
        <v>487078</v>
      </c>
      <c r="CH26" s="39">
        <v>2833</v>
      </c>
      <c r="CI26" s="39">
        <v>36674</v>
      </c>
      <c r="CJ26" s="39">
        <v>5699</v>
      </c>
      <c r="CK26" s="39">
        <v>55330</v>
      </c>
      <c r="CL26" s="39">
        <v>4477</v>
      </c>
      <c r="CM26" s="39">
        <v>8369</v>
      </c>
      <c r="CN26" s="39">
        <v>37200</v>
      </c>
      <c r="CO26" s="39">
        <v>7919</v>
      </c>
      <c r="CP26" s="39">
        <v>5591</v>
      </c>
      <c r="CQ26" s="39">
        <v>2035</v>
      </c>
      <c r="CR26" s="39">
        <v>313</v>
      </c>
      <c r="CS26" s="39">
        <v>223</v>
      </c>
      <c r="CT26" s="39">
        <v>3964</v>
      </c>
      <c r="CU26" s="39">
        <v>1314</v>
      </c>
      <c r="CV26" s="39">
        <v>538</v>
      </c>
      <c r="CW26" s="39">
        <v>4467</v>
      </c>
      <c r="CX26" s="39">
        <v>1466</v>
      </c>
    </row>
    <row r="27" spans="1:102" ht="15">
      <c r="A27" s="59" t="s">
        <v>141</v>
      </c>
      <c r="B27" s="39">
        <v>71</v>
      </c>
      <c r="C27" s="39">
        <v>2840</v>
      </c>
      <c r="D27" s="39">
        <v>226</v>
      </c>
      <c r="E27" s="39">
        <v>97</v>
      </c>
      <c r="F27" s="39">
        <v>0</v>
      </c>
      <c r="G27" s="39">
        <v>418</v>
      </c>
      <c r="H27" s="39">
        <v>2311</v>
      </c>
      <c r="I27" s="39">
        <v>208</v>
      </c>
      <c r="J27" s="39">
        <v>0</v>
      </c>
      <c r="K27" s="39">
        <v>361</v>
      </c>
      <c r="L27" s="39">
        <v>3507</v>
      </c>
      <c r="M27" s="65">
        <v>3507</v>
      </c>
      <c r="N27" s="39">
        <v>156</v>
      </c>
      <c r="O27" s="39">
        <v>1509</v>
      </c>
      <c r="P27" s="39">
        <v>70</v>
      </c>
      <c r="Q27" s="39">
        <v>1579</v>
      </c>
      <c r="R27" s="65">
        <v>1579</v>
      </c>
      <c r="S27" s="39">
        <v>163</v>
      </c>
      <c r="T27" s="65">
        <f>K27+N27</f>
        <v>517</v>
      </c>
      <c r="U27" s="39">
        <v>128</v>
      </c>
      <c r="V27" s="39">
        <v>85</v>
      </c>
      <c r="W27" s="65">
        <v>85</v>
      </c>
      <c r="X27" s="39">
        <v>1987</v>
      </c>
      <c r="Y27" s="39">
        <v>1152</v>
      </c>
      <c r="Z27" s="65">
        <v>1152</v>
      </c>
      <c r="AA27" s="66">
        <v>1507.7599391611486</v>
      </c>
      <c r="AB27" s="66">
        <v>374.6420001549207</v>
      </c>
      <c r="AC27" s="39">
        <v>0</v>
      </c>
      <c r="AD27" s="39">
        <v>786</v>
      </c>
      <c r="AE27" s="39">
        <v>157</v>
      </c>
      <c r="AF27" s="39">
        <v>36</v>
      </c>
      <c r="AG27" s="39">
        <v>0</v>
      </c>
      <c r="AH27" s="39">
        <v>54</v>
      </c>
      <c r="AI27" s="39">
        <v>738</v>
      </c>
      <c r="AJ27" s="39">
        <v>15632</v>
      </c>
      <c r="AK27" s="39">
        <v>465</v>
      </c>
      <c r="AL27" s="39">
        <v>1134</v>
      </c>
      <c r="AM27" s="39">
        <v>123</v>
      </c>
      <c r="AN27" s="39">
        <v>582</v>
      </c>
      <c r="AO27" s="39">
        <v>1466</v>
      </c>
      <c r="AP27" s="39">
        <v>1</v>
      </c>
      <c r="AQ27" s="39">
        <v>4860</v>
      </c>
      <c r="AR27" s="39">
        <v>0</v>
      </c>
      <c r="AS27" s="39">
        <v>158</v>
      </c>
      <c r="AT27" s="39">
        <v>20</v>
      </c>
      <c r="AU27" s="39">
        <v>227</v>
      </c>
      <c r="AV27" s="39">
        <v>2022</v>
      </c>
      <c r="AW27" s="39">
        <v>236</v>
      </c>
      <c r="AX27" s="39">
        <v>56</v>
      </c>
      <c r="AY27" s="39">
        <v>0</v>
      </c>
      <c r="AZ27" s="39"/>
      <c r="BA27" s="39"/>
      <c r="BB27" s="39">
        <v>31</v>
      </c>
      <c r="BC27" s="65">
        <v>31</v>
      </c>
      <c r="BD27" s="39">
        <v>0</v>
      </c>
      <c r="BE27" s="39"/>
      <c r="BF27" s="39">
        <v>6</v>
      </c>
      <c r="BG27" s="39">
        <v>35</v>
      </c>
      <c r="BH27" s="39">
        <v>2</v>
      </c>
      <c r="BI27" s="39">
        <v>9527</v>
      </c>
      <c r="BJ27" s="39">
        <v>31</v>
      </c>
      <c r="BK27" s="39">
        <v>1</v>
      </c>
      <c r="BL27" s="39">
        <v>8</v>
      </c>
      <c r="BM27" s="39">
        <v>0</v>
      </c>
      <c r="BN27" s="39">
        <v>0</v>
      </c>
      <c r="BO27" s="39">
        <v>0</v>
      </c>
      <c r="BP27" s="39">
        <v>959</v>
      </c>
      <c r="BQ27" s="65">
        <v>959</v>
      </c>
      <c r="BR27" s="39">
        <v>0</v>
      </c>
      <c r="BS27" s="65">
        <v>0</v>
      </c>
      <c r="BT27" s="39">
        <v>0</v>
      </c>
      <c r="BU27" s="51" t="s">
        <v>132</v>
      </c>
      <c r="BV27" s="51" t="s">
        <v>132</v>
      </c>
      <c r="BW27" s="39">
        <v>0</v>
      </c>
      <c r="BX27" s="39">
        <v>0</v>
      </c>
      <c r="BY27" s="39">
        <v>0</v>
      </c>
      <c r="BZ27" s="39">
        <v>0</v>
      </c>
      <c r="CA27" s="65">
        <v>0</v>
      </c>
      <c r="CB27" s="65">
        <v>0</v>
      </c>
      <c r="CC27" s="65">
        <v>0</v>
      </c>
      <c r="CD27" s="65">
        <v>0</v>
      </c>
      <c r="CE27" s="65">
        <v>0</v>
      </c>
      <c r="CF27" s="65">
        <v>959</v>
      </c>
      <c r="CG27" s="65">
        <f>BW27</f>
        <v>0</v>
      </c>
      <c r="CH27" s="39">
        <v>9</v>
      </c>
      <c r="CI27" s="39">
        <v>59</v>
      </c>
      <c r="CJ27" s="39">
        <v>0</v>
      </c>
      <c r="CK27" s="39">
        <v>425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</row>
    <row r="28" spans="1:102" ht="15">
      <c r="A28" s="63" t="s">
        <v>112</v>
      </c>
      <c r="B28" s="39">
        <v>16</v>
      </c>
      <c r="C28" s="39">
        <v>48</v>
      </c>
      <c r="D28" s="39">
        <v>36</v>
      </c>
      <c r="E28" s="39">
        <v>7</v>
      </c>
      <c r="F28" s="39">
        <v>0</v>
      </c>
      <c r="G28" s="39">
        <v>127</v>
      </c>
      <c r="H28" s="39">
        <v>328</v>
      </c>
      <c r="I28" s="39">
        <v>15</v>
      </c>
      <c r="J28" s="39">
        <v>0</v>
      </c>
      <c r="K28" s="39">
        <v>80</v>
      </c>
      <c r="L28" s="39">
        <v>147</v>
      </c>
      <c r="M28" s="65">
        <v>147</v>
      </c>
      <c r="N28" s="39">
        <v>86</v>
      </c>
      <c r="O28" s="39">
        <v>412</v>
      </c>
      <c r="P28" s="39">
        <v>204</v>
      </c>
      <c r="Q28" s="39">
        <v>315</v>
      </c>
      <c r="R28" s="65">
        <v>315</v>
      </c>
      <c r="S28" s="39">
        <v>57</v>
      </c>
      <c r="T28" s="65">
        <f>K28+N28</f>
        <v>166</v>
      </c>
      <c r="U28" s="39">
        <v>18</v>
      </c>
      <c r="V28" s="39">
        <v>167</v>
      </c>
      <c r="W28" s="65">
        <v>167</v>
      </c>
      <c r="X28" s="39">
        <v>343</v>
      </c>
      <c r="Y28" s="39">
        <v>100</v>
      </c>
      <c r="Z28" s="65">
        <v>100</v>
      </c>
      <c r="AA28" s="66">
        <v>289.0879558350199</v>
      </c>
      <c r="AB28" s="66">
        <v>45.1929999999999</v>
      </c>
      <c r="AC28" s="39">
        <v>0</v>
      </c>
      <c r="AD28" s="39">
        <v>9</v>
      </c>
      <c r="AE28" s="39">
        <v>1</v>
      </c>
      <c r="AF28" s="39">
        <v>0</v>
      </c>
      <c r="AG28" s="39">
        <v>81</v>
      </c>
      <c r="AH28" s="39">
        <v>0</v>
      </c>
      <c r="AI28" s="39">
        <v>354</v>
      </c>
      <c r="AJ28" s="39">
        <v>1069</v>
      </c>
      <c r="AK28" s="39">
        <v>62</v>
      </c>
      <c r="AL28" s="39">
        <v>159</v>
      </c>
      <c r="AM28" s="39">
        <v>63</v>
      </c>
      <c r="AN28" s="39">
        <v>187</v>
      </c>
      <c r="AO28" s="39">
        <v>119</v>
      </c>
      <c r="AP28" s="39">
        <v>0</v>
      </c>
      <c r="AQ28" s="39">
        <v>1057</v>
      </c>
      <c r="AR28" s="39">
        <v>0</v>
      </c>
      <c r="AS28" s="39">
        <v>56</v>
      </c>
      <c r="AT28" s="39">
        <v>0</v>
      </c>
      <c r="AU28" s="39">
        <v>34</v>
      </c>
      <c r="AV28" s="39">
        <v>615</v>
      </c>
      <c r="AW28" s="39">
        <v>14</v>
      </c>
      <c r="AX28" s="39">
        <v>11</v>
      </c>
      <c r="AY28" s="39">
        <v>424</v>
      </c>
      <c r="AZ28" s="39"/>
      <c r="BA28" s="39"/>
      <c r="BB28" s="39">
        <v>47</v>
      </c>
      <c r="BC28" s="65">
        <v>47</v>
      </c>
      <c r="BD28" s="39">
        <v>0</v>
      </c>
      <c r="BE28" s="39"/>
      <c r="BF28" s="39">
        <v>17</v>
      </c>
      <c r="BG28" s="39">
        <v>1</v>
      </c>
      <c r="BH28" s="39">
        <v>0</v>
      </c>
      <c r="BI28" s="39">
        <v>3057</v>
      </c>
      <c r="BJ28" s="39">
        <v>42</v>
      </c>
      <c r="BK28" s="39">
        <v>13</v>
      </c>
      <c r="BL28" s="39">
        <v>3</v>
      </c>
      <c r="BM28" s="39">
        <v>0</v>
      </c>
      <c r="BN28" s="39">
        <v>3</v>
      </c>
      <c r="BO28" s="39">
        <v>0</v>
      </c>
      <c r="BP28" s="39">
        <v>32</v>
      </c>
      <c r="BQ28" s="65">
        <v>32</v>
      </c>
      <c r="BR28" s="39">
        <v>8</v>
      </c>
      <c r="BS28" s="65">
        <v>8</v>
      </c>
      <c r="BT28" s="39">
        <v>1</v>
      </c>
      <c r="BU28" s="51" t="s">
        <v>132</v>
      </c>
      <c r="BV28" s="51" t="s">
        <v>132</v>
      </c>
      <c r="BW28" s="39">
        <v>0</v>
      </c>
      <c r="BX28" s="39">
        <v>0</v>
      </c>
      <c r="BY28" s="39">
        <v>0</v>
      </c>
      <c r="BZ28" s="39">
        <v>2</v>
      </c>
      <c r="CA28" s="65">
        <v>2</v>
      </c>
      <c r="CB28" s="65">
        <v>2</v>
      </c>
      <c r="CC28" s="65">
        <v>2</v>
      </c>
      <c r="CD28" s="65">
        <v>2</v>
      </c>
      <c r="CE28" s="65">
        <v>2</v>
      </c>
      <c r="CF28" s="65">
        <v>32</v>
      </c>
      <c r="CG28" s="65">
        <f>BW28</f>
        <v>0</v>
      </c>
      <c r="CH28" s="39">
        <v>1</v>
      </c>
      <c r="CI28" s="39">
        <v>75</v>
      </c>
      <c r="CJ28" s="39">
        <v>0</v>
      </c>
      <c r="CK28" s="39">
        <v>171</v>
      </c>
      <c r="CL28" s="39">
        <v>0</v>
      </c>
      <c r="CM28" s="39">
        <v>0</v>
      </c>
      <c r="CN28" s="39">
        <v>3</v>
      </c>
      <c r="CO28" s="39">
        <v>161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</row>
    <row r="29" spans="2:102" ht="1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</row>
    <row r="30" spans="1:102" ht="15.75">
      <c r="A30" s="67" t="s">
        <v>142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</row>
    <row r="31" spans="1:102" ht="15">
      <c r="A31" s="59" t="s">
        <v>150</v>
      </c>
      <c r="B31" s="51">
        <f>B16*B21/100</f>
        <v>1.89</v>
      </c>
      <c r="C31" s="51">
        <f aca="true" t="shared" si="7" ref="C31:AY31">C16*C21/100</f>
        <v>323.64</v>
      </c>
      <c r="D31" s="51">
        <f t="shared" si="7"/>
        <v>25.48</v>
      </c>
      <c r="E31" s="51">
        <f t="shared" si="7"/>
        <v>22.842</v>
      </c>
      <c r="F31" s="51">
        <f t="shared" si="7"/>
        <v>0</v>
      </c>
      <c r="G31" s="51">
        <f t="shared" si="7"/>
        <v>14.351999999999999</v>
      </c>
      <c r="H31" s="51">
        <f t="shared" si="7"/>
        <v>325.08</v>
      </c>
      <c r="I31" s="51">
        <f t="shared" si="7"/>
        <v>12.155</v>
      </c>
      <c r="J31" s="51">
        <f t="shared" si="7"/>
        <v>0</v>
      </c>
      <c r="K31" s="51">
        <f t="shared" si="7"/>
        <v>1.056</v>
      </c>
      <c r="L31" s="51">
        <f t="shared" si="7"/>
        <v>137.75199999999998</v>
      </c>
      <c r="M31" s="51">
        <f t="shared" si="7"/>
        <v>38.55</v>
      </c>
      <c r="N31" s="51">
        <f t="shared" si="7"/>
        <v>0.434</v>
      </c>
      <c r="O31" s="51">
        <f t="shared" si="7"/>
        <v>266.16</v>
      </c>
      <c r="P31" s="51">
        <f t="shared" si="7"/>
        <v>8.245999999999999</v>
      </c>
      <c r="Q31" s="51">
        <f t="shared" si="7"/>
        <v>307.37699999999995</v>
      </c>
      <c r="R31" s="51">
        <f t="shared" si="7"/>
        <v>0</v>
      </c>
      <c r="S31" s="51">
        <f t="shared" si="7"/>
        <v>37.44</v>
      </c>
      <c r="T31" s="51">
        <f t="shared" si="7"/>
        <v>18.678</v>
      </c>
      <c r="U31" s="51">
        <f t="shared" si="7"/>
        <v>29.37</v>
      </c>
      <c r="V31" s="51">
        <f t="shared" si="7"/>
        <v>82.48</v>
      </c>
      <c r="W31" s="51">
        <f t="shared" si="7"/>
        <v>0</v>
      </c>
      <c r="X31" s="51">
        <f t="shared" si="7"/>
        <v>256.47700000000003</v>
      </c>
      <c r="Y31" s="51">
        <f t="shared" si="7"/>
        <v>48.195</v>
      </c>
      <c r="Z31" s="51">
        <f t="shared" si="7"/>
        <v>1.8969999999999998</v>
      </c>
      <c r="AA31" s="51">
        <f t="shared" si="7"/>
        <v>0</v>
      </c>
      <c r="AB31" s="51">
        <f t="shared" si="7"/>
        <v>0</v>
      </c>
      <c r="AC31" s="51">
        <f t="shared" si="7"/>
        <v>0</v>
      </c>
      <c r="AD31" s="51">
        <f t="shared" si="7"/>
        <v>0</v>
      </c>
      <c r="AE31" s="51">
        <f t="shared" si="7"/>
        <v>0</v>
      </c>
      <c r="AF31" s="51">
        <f t="shared" si="7"/>
        <v>0</v>
      </c>
      <c r="AG31" s="51">
        <f t="shared" si="7"/>
        <v>0</v>
      </c>
      <c r="AH31" s="51">
        <f t="shared" si="7"/>
        <v>0</v>
      </c>
      <c r="AI31" s="51">
        <f t="shared" si="7"/>
        <v>0</v>
      </c>
      <c r="AJ31" s="51">
        <f t="shared" si="7"/>
        <v>487.215</v>
      </c>
      <c r="AK31" s="51">
        <f t="shared" si="7"/>
        <v>0</v>
      </c>
      <c r="AL31" s="51">
        <f t="shared" si="7"/>
        <v>26.512200000000004</v>
      </c>
      <c r="AM31" s="51">
        <f t="shared" si="7"/>
        <v>0</v>
      </c>
      <c r="AN31" s="51">
        <f t="shared" si="7"/>
        <v>0</v>
      </c>
      <c r="AO31" s="51">
        <f t="shared" si="7"/>
        <v>50.031000000000006</v>
      </c>
      <c r="AP31" s="51">
        <f t="shared" si="7"/>
        <v>0</v>
      </c>
      <c r="AQ31" s="51">
        <f t="shared" si="7"/>
        <v>0</v>
      </c>
      <c r="AR31" s="51">
        <f t="shared" si="7"/>
        <v>0</v>
      </c>
      <c r="AS31" s="51">
        <f t="shared" si="7"/>
        <v>0</v>
      </c>
      <c r="AT31" s="51">
        <f t="shared" si="7"/>
        <v>0</v>
      </c>
      <c r="AU31" s="51">
        <f t="shared" si="7"/>
        <v>0</v>
      </c>
      <c r="AV31" s="51">
        <f t="shared" si="7"/>
        <v>0</v>
      </c>
      <c r="AW31" s="51">
        <f t="shared" si="7"/>
        <v>0</v>
      </c>
      <c r="AX31" s="51">
        <f t="shared" si="7"/>
        <v>0</v>
      </c>
      <c r="AY31" s="51">
        <f t="shared" si="7"/>
        <v>0</v>
      </c>
      <c r="AZ31" s="51"/>
      <c r="BA31" s="51"/>
      <c r="BB31" s="51">
        <f>BB16*BB21/100</f>
        <v>0</v>
      </c>
      <c r="BC31" s="51">
        <f>BC16*BC21/100</f>
        <v>0</v>
      </c>
      <c r="BD31" s="51">
        <f>BD16*BD21/100</f>
        <v>0</v>
      </c>
      <c r="BE31" s="51"/>
      <c r="BF31" s="51">
        <f aca="true" t="shared" si="8" ref="BF31:CS31">BF16*BF21/100</f>
        <v>0</v>
      </c>
      <c r="BG31" s="51">
        <f t="shared" si="8"/>
        <v>0</v>
      </c>
      <c r="BH31" s="51">
        <f t="shared" si="8"/>
        <v>0</v>
      </c>
      <c r="BI31" s="51">
        <f t="shared" si="8"/>
        <v>1426.83</v>
      </c>
      <c r="BJ31" s="51">
        <f t="shared" si="8"/>
        <v>0</v>
      </c>
      <c r="BK31" s="51">
        <f t="shared" si="8"/>
        <v>0</v>
      </c>
      <c r="BL31" s="51">
        <f t="shared" si="8"/>
        <v>0</v>
      </c>
      <c r="BM31" s="51">
        <f t="shared" si="8"/>
        <v>0</v>
      </c>
      <c r="BN31" s="51">
        <f t="shared" si="8"/>
        <v>0</v>
      </c>
      <c r="BO31" s="51">
        <f t="shared" si="8"/>
        <v>0</v>
      </c>
      <c r="BP31" s="51">
        <f t="shared" si="8"/>
        <v>0</v>
      </c>
      <c r="BQ31" s="51">
        <f t="shared" si="8"/>
        <v>0</v>
      </c>
      <c r="BR31" s="51">
        <f t="shared" si="8"/>
        <v>0</v>
      </c>
      <c r="BS31" s="51">
        <f t="shared" si="8"/>
        <v>0</v>
      </c>
      <c r="BT31" s="51">
        <f t="shared" si="8"/>
        <v>0</v>
      </c>
      <c r="BU31" s="51" t="s">
        <v>132</v>
      </c>
      <c r="BV31" s="51" t="s">
        <v>132</v>
      </c>
      <c r="BW31" s="51">
        <f t="shared" si="8"/>
        <v>0</v>
      </c>
      <c r="BX31" s="51">
        <f t="shared" si="8"/>
        <v>0</v>
      </c>
      <c r="BY31" s="51">
        <f t="shared" si="8"/>
        <v>0</v>
      </c>
      <c r="BZ31" s="51">
        <f t="shared" si="8"/>
        <v>0</v>
      </c>
      <c r="CA31" s="51">
        <f t="shared" si="8"/>
        <v>0</v>
      </c>
      <c r="CB31" s="51">
        <f t="shared" si="8"/>
        <v>0</v>
      </c>
      <c r="CC31" s="51">
        <f t="shared" si="8"/>
        <v>0</v>
      </c>
      <c r="CD31" s="51">
        <f t="shared" si="8"/>
        <v>0</v>
      </c>
      <c r="CE31" s="51">
        <f t="shared" si="8"/>
        <v>0</v>
      </c>
      <c r="CF31" s="51">
        <f t="shared" si="8"/>
        <v>0</v>
      </c>
      <c r="CG31" s="51">
        <f>CG16*CG21/100</f>
        <v>0</v>
      </c>
      <c r="CH31" s="51">
        <f t="shared" si="8"/>
        <v>0</v>
      </c>
      <c r="CI31" s="51">
        <f t="shared" si="8"/>
        <v>0</v>
      </c>
      <c r="CJ31" s="51">
        <f t="shared" si="8"/>
        <v>0</v>
      </c>
      <c r="CK31" s="51">
        <f t="shared" si="8"/>
        <v>0</v>
      </c>
      <c r="CL31" s="51">
        <f t="shared" si="8"/>
        <v>0</v>
      </c>
      <c r="CM31" s="51">
        <f t="shared" si="8"/>
        <v>0</v>
      </c>
      <c r="CN31" s="51">
        <f t="shared" si="8"/>
        <v>0</v>
      </c>
      <c r="CO31" s="51">
        <f t="shared" si="8"/>
        <v>0</v>
      </c>
      <c r="CP31" s="51">
        <f t="shared" si="8"/>
        <v>0</v>
      </c>
      <c r="CQ31" s="51">
        <f t="shared" si="8"/>
        <v>0</v>
      </c>
      <c r="CR31" s="51">
        <f t="shared" si="8"/>
        <v>0</v>
      </c>
      <c r="CS31" s="51">
        <f t="shared" si="8"/>
        <v>0</v>
      </c>
      <c r="CT31" s="51">
        <f>CT16*CT21/100</f>
        <v>0</v>
      </c>
      <c r="CU31" s="51">
        <f>CU16*CU21/100</f>
        <v>0</v>
      </c>
      <c r="CV31" s="51">
        <f>CV16*CV21/100</f>
        <v>0</v>
      </c>
      <c r="CW31" s="51">
        <f>CW16*CW21/100</f>
        <v>0</v>
      </c>
      <c r="CX31" s="51">
        <f>CX16*CX21/100</f>
        <v>0</v>
      </c>
    </row>
    <row r="32" spans="1:102" ht="15">
      <c r="A32" s="59" t="s">
        <v>127</v>
      </c>
      <c r="B32" s="51">
        <f>B16*B27/B26</f>
        <v>0.43583747442268345</v>
      </c>
      <c r="C32" s="51">
        <f aca="true" t="shared" si="9" ref="C32:AY32">C16*C27/C26</f>
        <v>348.35135848061196</v>
      </c>
      <c r="D32" s="51">
        <f t="shared" si="9"/>
        <v>21.519626894675476</v>
      </c>
      <c r="E32" s="51">
        <f t="shared" si="9"/>
        <v>9.769285714285715</v>
      </c>
      <c r="F32" s="51">
        <f t="shared" si="9"/>
        <v>0</v>
      </c>
      <c r="G32" s="51">
        <f t="shared" si="9"/>
        <v>14.085322389026892</v>
      </c>
      <c r="H32" s="51">
        <f t="shared" si="9"/>
        <v>200.7873379356794</v>
      </c>
      <c r="I32" s="51">
        <f t="shared" si="9"/>
        <v>5.421010425020048</v>
      </c>
      <c r="J32" s="51">
        <f t="shared" si="9"/>
        <v>0</v>
      </c>
      <c r="K32" s="51">
        <f t="shared" si="9"/>
        <v>0.9622001453840562</v>
      </c>
      <c r="L32" s="51">
        <f t="shared" si="9"/>
        <v>127.13912749408183</v>
      </c>
      <c r="M32" s="51">
        <f t="shared" si="9"/>
        <v>35.5799797091647</v>
      </c>
      <c r="N32" s="51">
        <f t="shared" si="9"/>
        <v>0.1401170539491221</v>
      </c>
      <c r="O32" s="51">
        <f t="shared" si="9"/>
        <v>161.1750939034961</v>
      </c>
      <c r="P32" s="51">
        <f t="shared" si="9"/>
        <v>1.4836882203555382</v>
      </c>
      <c r="Q32" s="51">
        <f t="shared" si="9"/>
        <v>251.98943494148176</v>
      </c>
      <c r="R32" s="51">
        <f t="shared" si="9"/>
        <v>12.59947174707409</v>
      </c>
      <c r="S32" s="51">
        <f t="shared" si="9"/>
        <v>14.273365141734493</v>
      </c>
      <c r="T32" s="51">
        <f t="shared" si="9"/>
        <v>4.936601660031041</v>
      </c>
      <c r="U32" s="51">
        <f t="shared" si="9"/>
        <v>16.52930934416715</v>
      </c>
      <c r="V32" s="51">
        <f t="shared" si="9"/>
        <v>12.843821562700375</v>
      </c>
      <c r="W32" s="51">
        <f t="shared" si="9"/>
        <v>1.912246954291472</v>
      </c>
      <c r="X32" s="51">
        <f t="shared" si="9"/>
        <v>201.47423080237868</v>
      </c>
      <c r="Y32" s="51">
        <f t="shared" si="9"/>
        <v>134.01233420630228</v>
      </c>
      <c r="Z32" s="51">
        <f t="shared" si="9"/>
        <v>5.274850046464476</v>
      </c>
      <c r="AA32" s="51">
        <f t="shared" si="9"/>
        <v>419.6218599458556</v>
      </c>
      <c r="AB32" s="51">
        <f t="shared" si="9"/>
        <v>78.55212747952358</v>
      </c>
      <c r="AC32" s="51">
        <f t="shared" si="9"/>
        <v>0</v>
      </c>
      <c r="AD32" s="51">
        <f t="shared" si="9"/>
        <v>139.42219683718272</v>
      </c>
      <c r="AE32" s="51">
        <f t="shared" si="9"/>
        <v>15.808791684711997</v>
      </c>
      <c r="AF32" s="51">
        <f t="shared" si="9"/>
        <v>28</v>
      </c>
      <c r="AG32" s="51">
        <f t="shared" si="9"/>
        <v>0</v>
      </c>
      <c r="AH32" s="51">
        <f t="shared" si="9"/>
        <v>6.573616867904127</v>
      </c>
      <c r="AI32" s="51">
        <f t="shared" si="9"/>
        <v>143.02043141424883</v>
      </c>
      <c r="AJ32" s="51">
        <f t="shared" si="9"/>
        <v>345.0259797446059</v>
      </c>
      <c r="AK32" s="51">
        <f t="shared" si="9"/>
        <v>14.635291785974648</v>
      </c>
      <c r="AL32" s="51">
        <f t="shared" si="9"/>
        <v>30.24210798860762</v>
      </c>
      <c r="AM32" s="51">
        <f t="shared" si="9"/>
        <v>8.676616744919292</v>
      </c>
      <c r="AN32" s="51">
        <f t="shared" si="9"/>
        <v>70.51005130930722</v>
      </c>
      <c r="AO32" s="51">
        <f t="shared" si="9"/>
        <v>58.26981529109189</v>
      </c>
      <c r="AP32" s="51">
        <f t="shared" si="9"/>
        <v>0.15348148148148147</v>
      </c>
      <c r="AQ32" s="51">
        <f t="shared" si="9"/>
        <v>552.9430111536766</v>
      </c>
      <c r="AR32" s="51">
        <f t="shared" si="9"/>
        <v>0</v>
      </c>
      <c r="AS32" s="51">
        <f t="shared" si="9"/>
        <v>5.480045956081594</v>
      </c>
      <c r="AT32" s="51">
        <f t="shared" si="9"/>
        <v>1.5641325536062378</v>
      </c>
      <c r="AU32" s="51">
        <f t="shared" si="9"/>
        <v>21.77147770544159</v>
      </c>
      <c r="AV32" s="51">
        <f t="shared" si="9"/>
        <v>54.79236991910516</v>
      </c>
      <c r="AW32" s="51">
        <f t="shared" si="9"/>
        <v>18.90666935727979</v>
      </c>
      <c r="AX32" s="51">
        <f t="shared" si="9"/>
        <v>4.725432505590208</v>
      </c>
      <c r="AY32" s="51">
        <f t="shared" si="9"/>
        <v>0</v>
      </c>
      <c r="AZ32" s="51"/>
      <c r="BA32" s="51"/>
      <c r="BB32" s="51">
        <f>BB16*BB27/BB26</f>
        <v>0.9349286515184911</v>
      </c>
      <c r="BC32" s="51">
        <f>BC16*BC27/BC26</f>
        <v>0.18454962768455252</v>
      </c>
      <c r="BD32" s="51">
        <f>BD16*BD27/BD26</f>
        <v>0</v>
      </c>
      <c r="BE32" s="51"/>
      <c r="BF32" s="51">
        <f aca="true" t="shared" si="10" ref="BF32:CS32">BF16*BF27/BF26</f>
        <v>0.1892872616984402</v>
      </c>
      <c r="BG32" s="51">
        <f t="shared" si="10"/>
        <v>0.9713182175810028</v>
      </c>
      <c r="BH32" s="51">
        <f t="shared" si="10"/>
        <v>0.043209876543209874</v>
      </c>
      <c r="BI32" s="51">
        <f t="shared" si="10"/>
        <v>1241.404531168151</v>
      </c>
      <c r="BJ32" s="51">
        <f t="shared" si="10"/>
        <v>1.4271634939921696</v>
      </c>
      <c r="BK32" s="51">
        <f t="shared" si="10"/>
        <v>0.08633968382650993</v>
      </c>
      <c r="BL32" s="51">
        <f t="shared" si="10"/>
        <v>0.40516940272441493</v>
      </c>
      <c r="BM32" s="51">
        <f t="shared" si="10"/>
        <v>0</v>
      </c>
      <c r="BN32" s="51">
        <f t="shared" si="10"/>
        <v>0</v>
      </c>
      <c r="BO32" s="51">
        <f t="shared" si="10"/>
        <v>0</v>
      </c>
      <c r="BP32" s="51">
        <f t="shared" si="10"/>
        <v>134.10681172721118</v>
      </c>
      <c r="BQ32" s="51">
        <f t="shared" si="10"/>
        <v>81.43321062453789</v>
      </c>
      <c r="BR32" s="51">
        <f t="shared" si="10"/>
        <v>0</v>
      </c>
      <c r="BS32" s="51">
        <f t="shared" si="10"/>
        <v>0</v>
      </c>
      <c r="BT32" s="51">
        <f t="shared" si="10"/>
        <v>0</v>
      </c>
      <c r="BU32" s="51" t="s">
        <v>132</v>
      </c>
      <c r="BV32" s="51" t="s">
        <v>132</v>
      </c>
      <c r="BW32" s="51">
        <f t="shared" si="10"/>
        <v>0</v>
      </c>
      <c r="BX32" s="51">
        <f t="shared" si="10"/>
        <v>0</v>
      </c>
      <c r="BY32" s="51">
        <f t="shared" si="10"/>
        <v>0</v>
      </c>
      <c r="BZ32" s="51">
        <f t="shared" si="10"/>
        <v>0</v>
      </c>
      <c r="CA32" s="51">
        <f t="shared" si="10"/>
        <v>0</v>
      </c>
      <c r="CB32" s="51">
        <f t="shared" si="10"/>
        <v>0</v>
      </c>
      <c r="CC32" s="51">
        <f t="shared" si="10"/>
        <v>0</v>
      </c>
      <c r="CD32" s="51">
        <f t="shared" si="10"/>
        <v>0</v>
      </c>
      <c r="CE32" s="51">
        <f t="shared" si="10"/>
        <v>0</v>
      </c>
      <c r="CF32" s="51">
        <f t="shared" si="10"/>
        <v>10.958378762231685</v>
      </c>
      <c r="CG32" s="51">
        <f>CG16*CG27/CG26</f>
        <v>0</v>
      </c>
      <c r="CH32" s="51">
        <f t="shared" si="10"/>
        <v>0.3049770561242499</v>
      </c>
      <c r="CI32" s="51">
        <f t="shared" si="10"/>
        <v>3.006789551180673</v>
      </c>
      <c r="CJ32" s="51">
        <f t="shared" si="10"/>
        <v>0</v>
      </c>
      <c r="CK32" s="51">
        <f t="shared" si="10"/>
        <v>21.99123441171155</v>
      </c>
      <c r="CL32" s="51">
        <f t="shared" si="10"/>
        <v>0</v>
      </c>
      <c r="CM32" s="51">
        <f t="shared" si="10"/>
        <v>0</v>
      </c>
      <c r="CN32" s="51">
        <f t="shared" si="10"/>
        <v>0</v>
      </c>
      <c r="CO32" s="51">
        <f t="shared" si="10"/>
        <v>0</v>
      </c>
      <c r="CP32" s="51">
        <f t="shared" si="10"/>
        <v>0</v>
      </c>
      <c r="CQ32" s="51">
        <f t="shared" si="10"/>
        <v>0</v>
      </c>
      <c r="CR32" s="51">
        <f t="shared" si="10"/>
        <v>0</v>
      </c>
      <c r="CS32" s="51">
        <f t="shared" si="10"/>
        <v>0</v>
      </c>
      <c r="CT32" s="51">
        <f>CT16*CT27/CT26</f>
        <v>0</v>
      </c>
      <c r="CU32" s="51">
        <f>CU16*CU27/CU26</f>
        <v>0</v>
      </c>
      <c r="CV32" s="51">
        <f>CV16*CV27/CV26</f>
        <v>0</v>
      </c>
      <c r="CW32" s="51">
        <f>CW16*CW27/CW26</f>
        <v>0</v>
      </c>
      <c r="CX32" s="51">
        <f>CX16*CX27/CX26</f>
        <v>0</v>
      </c>
    </row>
    <row r="33" spans="1:102" ht="15">
      <c r="A33" s="59" t="s">
        <v>139</v>
      </c>
      <c r="B33" s="51">
        <f>B22</f>
        <v>0</v>
      </c>
      <c r="C33" s="51">
        <f aca="true" t="shared" si="11" ref="C33:BH33">C22</f>
        <v>0</v>
      </c>
      <c r="D33" s="51">
        <f t="shared" si="11"/>
        <v>0</v>
      </c>
      <c r="E33" s="51">
        <f t="shared" si="11"/>
        <v>0</v>
      </c>
      <c r="F33" s="51">
        <f t="shared" si="11"/>
        <v>0</v>
      </c>
      <c r="G33" s="51">
        <f t="shared" si="11"/>
        <v>0</v>
      </c>
      <c r="H33" s="51">
        <f t="shared" si="11"/>
        <v>0</v>
      </c>
      <c r="I33" s="51">
        <f t="shared" si="11"/>
        <v>0</v>
      </c>
      <c r="J33" s="51">
        <f t="shared" si="11"/>
        <v>0</v>
      </c>
      <c r="K33" s="51">
        <f t="shared" si="11"/>
        <v>0</v>
      </c>
      <c r="L33" s="51">
        <f t="shared" si="11"/>
        <v>0</v>
      </c>
      <c r="M33" s="51">
        <f t="shared" si="11"/>
        <v>0</v>
      </c>
      <c r="N33" s="51">
        <f t="shared" si="11"/>
        <v>0</v>
      </c>
      <c r="O33" s="51">
        <f t="shared" si="11"/>
        <v>0</v>
      </c>
      <c r="P33" s="51">
        <f t="shared" si="11"/>
        <v>0</v>
      </c>
      <c r="Q33" s="51">
        <f t="shared" si="11"/>
        <v>0</v>
      </c>
      <c r="R33" s="51">
        <f t="shared" si="11"/>
        <v>0</v>
      </c>
      <c r="S33" s="51">
        <f t="shared" si="11"/>
        <v>0</v>
      </c>
      <c r="T33" s="51">
        <f t="shared" si="11"/>
        <v>0</v>
      </c>
      <c r="U33" s="51">
        <f t="shared" si="11"/>
        <v>0</v>
      </c>
      <c r="V33" s="51">
        <f t="shared" si="11"/>
        <v>0</v>
      </c>
      <c r="W33" s="51">
        <f t="shared" si="11"/>
        <v>0</v>
      </c>
      <c r="X33" s="51">
        <f t="shared" si="11"/>
        <v>0</v>
      </c>
      <c r="Y33" s="51">
        <f t="shared" si="11"/>
        <v>0</v>
      </c>
      <c r="Z33" s="51">
        <f t="shared" si="11"/>
        <v>0</v>
      </c>
      <c r="AA33" s="51">
        <f t="shared" si="11"/>
        <v>0</v>
      </c>
      <c r="AB33" s="51">
        <f t="shared" si="11"/>
        <v>0</v>
      </c>
      <c r="AC33" s="51">
        <f t="shared" si="11"/>
        <v>0</v>
      </c>
      <c r="AD33" s="51">
        <f t="shared" si="11"/>
        <v>0</v>
      </c>
      <c r="AE33" s="51">
        <f t="shared" si="11"/>
        <v>0</v>
      </c>
      <c r="AF33" s="51">
        <f t="shared" si="11"/>
        <v>0</v>
      </c>
      <c r="AG33" s="51">
        <f t="shared" si="11"/>
        <v>0</v>
      </c>
      <c r="AH33" s="51">
        <f t="shared" si="11"/>
        <v>0</v>
      </c>
      <c r="AI33" s="51">
        <f t="shared" si="11"/>
        <v>0</v>
      </c>
      <c r="AJ33" s="51">
        <f t="shared" si="11"/>
        <v>0</v>
      </c>
      <c r="AK33" s="51">
        <f t="shared" si="11"/>
        <v>100</v>
      </c>
      <c r="AL33" s="51">
        <f t="shared" si="11"/>
        <v>0</v>
      </c>
      <c r="AM33" s="51">
        <f t="shared" si="11"/>
        <v>20</v>
      </c>
      <c r="AN33" s="51">
        <f t="shared" si="11"/>
        <v>0</v>
      </c>
      <c r="AO33" s="51">
        <f t="shared" si="11"/>
        <v>0</v>
      </c>
      <c r="AP33" s="51">
        <f t="shared" si="11"/>
        <v>0</v>
      </c>
      <c r="AQ33" s="51">
        <f t="shared" si="11"/>
        <v>0</v>
      </c>
      <c r="AR33" s="51">
        <f t="shared" si="11"/>
        <v>0</v>
      </c>
      <c r="AS33" s="51">
        <f t="shared" si="11"/>
        <v>0</v>
      </c>
      <c r="AT33" s="51">
        <f t="shared" si="11"/>
        <v>0</v>
      </c>
      <c r="AU33" s="51">
        <f t="shared" si="11"/>
        <v>0</v>
      </c>
      <c r="AV33" s="51">
        <f t="shared" si="11"/>
        <v>0</v>
      </c>
      <c r="AW33" s="51">
        <f t="shared" si="11"/>
        <v>0</v>
      </c>
      <c r="AX33" s="51">
        <f t="shared" si="11"/>
        <v>0</v>
      </c>
      <c r="AY33" s="51">
        <f t="shared" si="11"/>
        <v>0</v>
      </c>
      <c r="AZ33" s="51"/>
      <c r="BA33" s="51"/>
      <c r="BB33" s="51">
        <f t="shared" si="11"/>
        <v>10</v>
      </c>
      <c r="BC33" s="51">
        <f>BC22</f>
        <v>2</v>
      </c>
      <c r="BD33" s="51">
        <f t="shared" si="11"/>
        <v>0</v>
      </c>
      <c r="BE33" s="51"/>
      <c r="BF33" s="51">
        <f t="shared" si="11"/>
        <v>5</v>
      </c>
      <c r="BG33" s="51">
        <f t="shared" si="11"/>
        <v>5</v>
      </c>
      <c r="BH33" s="51">
        <f t="shared" si="11"/>
        <v>0</v>
      </c>
      <c r="BI33" s="51">
        <f aca="true" t="shared" si="12" ref="BI33:BT33">BI22</f>
        <v>0</v>
      </c>
      <c r="BJ33" s="51">
        <f t="shared" si="12"/>
        <v>5</v>
      </c>
      <c r="BK33" s="51">
        <f t="shared" si="12"/>
        <v>5</v>
      </c>
      <c r="BL33" s="51">
        <f t="shared" si="12"/>
        <v>5</v>
      </c>
      <c r="BM33" s="51">
        <f t="shared" si="12"/>
        <v>0</v>
      </c>
      <c r="BN33" s="51">
        <f t="shared" si="12"/>
        <v>0</v>
      </c>
      <c r="BO33" s="51">
        <f t="shared" si="12"/>
        <v>0</v>
      </c>
      <c r="BP33" s="51">
        <f t="shared" si="12"/>
        <v>0</v>
      </c>
      <c r="BQ33" s="51">
        <f t="shared" si="12"/>
        <v>0</v>
      </c>
      <c r="BR33" s="51">
        <f t="shared" si="12"/>
        <v>0</v>
      </c>
      <c r="BS33" s="51">
        <f t="shared" si="12"/>
        <v>0</v>
      </c>
      <c r="BT33" s="51">
        <f t="shared" si="12"/>
        <v>0</v>
      </c>
      <c r="BU33" s="51" t="s">
        <v>132</v>
      </c>
      <c r="BV33" s="51" t="s">
        <v>132</v>
      </c>
      <c r="BW33" s="51">
        <f aca="true" t="shared" si="13" ref="BW33:CS33">BW22</f>
        <v>0</v>
      </c>
      <c r="BX33" s="51">
        <f t="shared" si="13"/>
        <v>0</v>
      </c>
      <c r="BY33" s="51">
        <f t="shared" si="13"/>
        <v>0</v>
      </c>
      <c r="BZ33" s="51">
        <f t="shared" si="13"/>
        <v>0</v>
      </c>
      <c r="CA33" s="51">
        <f t="shared" si="13"/>
        <v>0</v>
      </c>
      <c r="CB33" s="51">
        <f t="shared" si="13"/>
        <v>0</v>
      </c>
      <c r="CC33" s="51">
        <f t="shared" si="13"/>
        <v>0</v>
      </c>
      <c r="CD33" s="51">
        <f t="shared" si="13"/>
        <v>0</v>
      </c>
      <c r="CE33" s="51">
        <f t="shared" si="13"/>
        <v>0</v>
      </c>
      <c r="CF33" s="51">
        <f t="shared" si="13"/>
        <v>0</v>
      </c>
      <c r="CG33" s="51">
        <f>CG22</f>
        <v>0</v>
      </c>
      <c r="CH33" s="51">
        <f t="shared" si="13"/>
        <v>0</v>
      </c>
      <c r="CI33" s="51">
        <f t="shared" si="13"/>
        <v>0</v>
      </c>
      <c r="CJ33" s="51">
        <f t="shared" si="13"/>
        <v>0</v>
      </c>
      <c r="CK33" s="51">
        <f t="shared" si="13"/>
        <v>0</v>
      </c>
      <c r="CL33" s="51">
        <f t="shared" si="13"/>
        <v>0</v>
      </c>
      <c r="CM33" s="51">
        <f t="shared" si="13"/>
        <v>0</v>
      </c>
      <c r="CN33" s="51">
        <f t="shared" si="13"/>
        <v>0</v>
      </c>
      <c r="CO33" s="51">
        <f t="shared" si="13"/>
        <v>0</v>
      </c>
      <c r="CP33" s="51">
        <f t="shared" si="13"/>
        <v>0</v>
      </c>
      <c r="CQ33" s="51">
        <f t="shared" si="13"/>
        <v>0</v>
      </c>
      <c r="CR33" s="51">
        <f t="shared" si="13"/>
        <v>0</v>
      </c>
      <c r="CS33" s="51">
        <f t="shared" si="13"/>
        <v>0</v>
      </c>
      <c r="CT33" s="51">
        <f>CT22</f>
        <v>0</v>
      </c>
      <c r="CU33" s="51">
        <f>CU22</f>
        <v>0</v>
      </c>
      <c r="CV33" s="51">
        <f>CV22</f>
        <v>0</v>
      </c>
      <c r="CW33" s="51">
        <f>CW22</f>
        <v>0</v>
      </c>
      <c r="CX33" s="51">
        <f>CX22</f>
        <v>0</v>
      </c>
    </row>
    <row r="34" spans="1:102" ht="15.75">
      <c r="A34" s="67" t="s">
        <v>128</v>
      </c>
      <c r="B34" s="68">
        <f>MAX(B31:B33)</f>
        <v>1.89</v>
      </c>
      <c r="C34" s="68">
        <f aca="true" t="shared" si="14" ref="C34:BH34">MAX(C31:C33)</f>
        <v>348.35135848061196</v>
      </c>
      <c r="D34" s="68">
        <f t="shared" si="14"/>
        <v>25.48</v>
      </c>
      <c r="E34" s="68">
        <f t="shared" si="14"/>
        <v>22.842</v>
      </c>
      <c r="F34" s="68">
        <f t="shared" si="14"/>
        <v>0</v>
      </c>
      <c r="G34" s="68">
        <f t="shared" si="14"/>
        <v>14.351999999999999</v>
      </c>
      <c r="H34" s="68">
        <f t="shared" si="14"/>
        <v>325.08</v>
      </c>
      <c r="I34" s="68">
        <f t="shared" si="14"/>
        <v>12.155</v>
      </c>
      <c r="J34" s="68">
        <f t="shared" si="14"/>
        <v>0</v>
      </c>
      <c r="K34" s="68">
        <f t="shared" si="14"/>
        <v>1.056</v>
      </c>
      <c r="L34" s="68">
        <f t="shared" si="14"/>
        <v>137.75199999999998</v>
      </c>
      <c r="M34" s="68">
        <f t="shared" si="14"/>
        <v>38.55</v>
      </c>
      <c r="N34" s="68">
        <f t="shared" si="14"/>
        <v>0.434</v>
      </c>
      <c r="O34" s="68">
        <f t="shared" si="14"/>
        <v>266.16</v>
      </c>
      <c r="P34" s="68">
        <f t="shared" si="14"/>
        <v>8.245999999999999</v>
      </c>
      <c r="Q34" s="68">
        <f t="shared" si="14"/>
        <v>307.37699999999995</v>
      </c>
      <c r="R34" s="68">
        <f t="shared" si="14"/>
        <v>12.59947174707409</v>
      </c>
      <c r="S34" s="68">
        <f t="shared" si="14"/>
        <v>37.44</v>
      </c>
      <c r="T34" s="68">
        <f t="shared" si="14"/>
        <v>18.678</v>
      </c>
      <c r="U34" s="68">
        <f t="shared" si="14"/>
        <v>29.37</v>
      </c>
      <c r="V34" s="68">
        <f t="shared" si="14"/>
        <v>82.48</v>
      </c>
      <c r="W34" s="68">
        <f t="shared" si="14"/>
        <v>1.912246954291472</v>
      </c>
      <c r="X34" s="68">
        <f t="shared" si="14"/>
        <v>256.47700000000003</v>
      </c>
      <c r="Y34" s="68">
        <f t="shared" si="14"/>
        <v>134.01233420630228</v>
      </c>
      <c r="Z34" s="68">
        <f t="shared" si="14"/>
        <v>5.274850046464476</v>
      </c>
      <c r="AA34" s="68">
        <f t="shared" si="14"/>
        <v>419.6218599458556</v>
      </c>
      <c r="AB34" s="68">
        <f t="shared" si="14"/>
        <v>78.55212747952358</v>
      </c>
      <c r="AC34" s="68">
        <f t="shared" si="14"/>
        <v>0</v>
      </c>
      <c r="AD34" s="68">
        <f t="shared" si="14"/>
        <v>139.42219683718272</v>
      </c>
      <c r="AE34" s="68">
        <f t="shared" si="14"/>
        <v>15.808791684711997</v>
      </c>
      <c r="AF34" s="68">
        <f t="shared" si="14"/>
        <v>28</v>
      </c>
      <c r="AG34" s="68">
        <f t="shared" si="14"/>
        <v>0</v>
      </c>
      <c r="AH34" s="68">
        <f t="shared" si="14"/>
        <v>6.573616867904127</v>
      </c>
      <c r="AI34" s="68">
        <f t="shared" si="14"/>
        <v>143.02043141424883</v>
      </c>
      <c r="AJ34" s="68">
        <f t="shared" si="14"/>
        <v>487.215</v>
      </c>
      <c r="AK34" s="68">
        <f t="shared" si="14"/>
        <v>100</v>
      </c>
      <c r="AL34" s="68">
        <f t="shared" si="14"/>
        <v>30.24210798860762</v>
      </c>
      <c r="AM34" s="68">
        <f t="shared" si="14"/>
        <v>20</v>
      </c>
      <c r="AN34" s="68">
        <f t="shared" si="14"/>
        <v>70.51005130930722</v>
      </c>
      <c r="AO34" s="68">
        <f t="shared" si="14"/>
        <v>58.26981529109189</v>
      </c>
      <c r="AP34" s="68">
        <f t="shared" si="14"/>
        <v>0.15348148148148147</v>
      </c>
      <c r="AQ34" s="68">
        <f t="shared" si="14"/>
        <v>552.9430111536766</v>
      </c>
      <c r="AR34" s="68">
        <f t="shared" si="14"/>
        <v>0</v>
      </c>
      <c r="AS34" s="68">
        <f t="shared" si="14"/>
        <v>5.480045956081594</v>
      </c>
      <c r="AT34" s="68">
        <f t="shared" si="14"/>
        <v>1.5641325536062378</v>
      </c>
      <c r="AU34" s="68">
        <f t="shared" si="14"/>
        <v>21.77147770544159</v>
      </c>
      <c r="AV34" s="68">
        <f t="shared" si="14"/>
        <v>54.79236991910516</v>
      </c>
      <c r="AW34" s="68">
        <f t="shared" si="14"/>
        <v>18.90666935727979</v>
      </c>
      <c r="AX34" s="68">
        <f t="shared" si="14"/>
        <v>4.725432505590208</v>
      </c>
      <c r="AY34" s="68">
        <f t="shared" si="14"/>
        <v>0</v>
      </c>
      <c r="AZ34" s="68"/>
      <c r="BA34" s="68"/>
      <c r="BB34" s="68">
        <f t="shared" si="14"/>
        <v>10</v>
      </c>
      <c r="BC34" s="68">
        <f>MAX(BC31:BC33)</f>
        <v>2</v>
      </c>
      <c r="BD34" s="68">
        <f t="shared" si="14"/>
        <v>0</v>
      </c>
      <c r="BE34" s="68"/>
      <c r="BF34" s="68">
        <f t="shared" si="14"/>
        <v>5</v>
      </c>
      <c r="BG34" s="68">
        <f t="shared" si="14"/>
        <v>5</v>
      </c>
      <c r="BH34" s="68">
        <f t="shared" si="14"/>
        <v>0.043209876543209874</v>
      </c>
      <c r="BI34" s="68">
        <f aca="true" t="shared" si="15" ref="BI34:BT34">MAX(BI31:BI33)</f>
        <v>1426.83</v>
      </c>
      <c r="BJ34" s="68">
        <f t="shared" si="15"/>
        <v>5</v>
      </c>
      <c r="BK34" s="68">
        <f t="shared" si="15"/>
        <v>5</v>
      </c>
      <c r="BL34" s="68">
        <f t="shared" si="15"/>
        <v>5</v>
      </c>
      <c r="BM34" s="68">
        <f t="shared" si="15"/>
        <v>0</v>
      </c>
      <c r="BN34" s="68">
        <f t="shared" si="15"/>
        <v>0</v>
      </c>
      <c r="BO34" s="68">
        <f t="shared" si="15"/>
        <v>0</v>
      </c>
      <c r="BP34" s="68">
        <f t="shared" si="15"/>
        <v>134.10681172721118</v>
      </c>
      <c r="BQ34" s="68">
        <f t="shared" si="15"/>
        <v>81.43321062453789</v>
      </c>
      <c r="BR34" s="68">
        <f t="shared" si="15"/>
        <v>0</v>
      </c>
      <c r="BS34" s="68">
        <f t="shared" si="15"/>
        <v>0</v>
      </c>
      <c r="BT34" s="68">
        <f t="shared" si="15"/>
        <v>0</v>
      </c>
      <c r="BU34" s="68" t="s">
        <v>132</v>
      </c>
      <c r="BV34" s="68" t="s">
        <v>132</v>
      </c>
      <c r="BW34" s="68">
        <f aca="true" t="shared" si="16" ref="BW34:CS34">MAX(BW31:BW33)</f>
        <v>0</v>
      </c>
      <c r="BX34" s="68">
        <f t="shared" si="16"/>
        <v>0</v>
      </c>
      <c r="BY34" s="68">
        <f t="shared" si="16"/>
        <v>0</v>
      </c>
      <c r="BZ34" s="68">
        <f t="shared" si="16"/>
        <v>0</v>
      </c>
      <c r="CA34" s="68">
        <f t="shared" si="16"/>
        <v>0</v>
      </c>
      <c r="CB34" s="68">
        <f t="shared" si="16"/>
        <v>0</v>
      </c>
      <c r="CC34" s="68">
        <f t="shared" si="16"/>
        <v>0</v>
      </c>
      <c r="CD34" s="68">
        <f t="shared" si="16"/>
        <v>0</v>
      </c>
      <c r="CE34" s="68">
        <f t="shared" si="16"/>
        <v>0</v>
      </c>
      <c r="CF34" s="68">
        <f t="shared" si="16"/>
        <v>10.958378762231685</v>
      </c>
      <c r="CG34" s="68">
        <f>MAX(CG31:CG33)</f>
        <v>0</v>
      </c>
      <c r="CH34" s="68">
        <f t="shared" si="16"/>
        <v>0.3049770561242499</v>
      </c>
      <c r="CI34" s="68">
        <f t="shared" si="16"/>
        <v>3.006789551180673</v>
      </c>
      <c r="CJ34" s="68">
        <f t="shared" si="16"/>
        <v>0</v>
      </c>
      <c r="CK34" s="68">
        <f t="shared" si="16"/>
        <v>21.99123441171155</v>
      </c>
      <c r="CL34" s="68">
        <f t="shared" si="16"/>
        <v>0</v>
      </c>
      <c r="CM34" s="68">
        <f t="shared" si="16"/>
        <v>0</v>
      </c>
      <c r="CN34" s="68">
        <f t="shared" si="16"/>
        <v>0</v>
      </c>
      <c r="CO34" s="68">
        <f t="shared" si="16"/>
        <v>0</v>
      </c>
      <c r="CP34" s="68">
        <f t="shared" si="16"/>
        <v>0</v>
      </c>
      <c r="CQ34" s="68">
        <f t="shared" si="16"/>
        <v>0</v>
      </c>
      <c r="CR34" s="68">
        <f t="shared" si="16"/>
        <v>0</v>
      </c>
      <c r="CS34" s="68">
        <f t="shared" si="16"/>
        <v>0</v>
      </c>
      <c r="CT34" s="68">
        <f>MAX(CT31:CT33)</f>
        <v>0</v>
      </c>
      <c r="CU34" s="68">
        <f>MAX(CU31:CU33)</f>
        <v>0</v>
      </c>
      <c r="CV34" s="68">
        <f>MAX(CV31:CV33)</f>
        <v>0</v>
      </c>
      <c r="CW34" s="68">
        <f>MAX(CW31:CW33)</f>
        <v>0</v>
      </c>
      <c r="CX34" s="68">
        <f>MAX(CX31:CX33)</f>
        <v>0</v>
      </c>
    </row>
    <row r="35" spans="1:102" ht="15">
      <c r="A35" s="5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</row>
    <row r="36" spans="1:102" ht="15.75">
      <c r="A36" s="67" t="s">
        <v>143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69"/>
      <c r="AD36" s="69"/>
      <c r="AE36" s="69"/>
      <c r="AF36" s="69"/>
      <c r="AG36" s="69"/>
      <c r="AH36" s="70"/>
      <c r="AI36" s="70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</row>
    <row r="37" spans="1:102" ht="15">
      <c r="A37" s="59" t="s">
        <v>144</v>
      </c>
      <c r="B37" s="51">
        <v>60.777132708898606</v>
      </c>
      <c r="C37" s="51">
        <v>98.08830116677478</v>
      </c>
      <c r="D37" s="51">
        <v>97.12434256454658</v>
      </c>
      <c r="E37" s="51">
        <v>75.41438219644226</v>
      </c>
      <c r="F37" s="51" t="s">
        <v>132</v>
      </c>
      <c r="G37" s="51">
        <v>70.54851529196972</v>
      </c>
      <c r="H37" s="51">
        <v>97.80247386635124</v>
      </c>
      <c r="I37" s="51">
        <v>66.36568207288639</v>
      </c>
      <c r="J37" s="51" t="s">
        <v>132</v>
      </c>
      <c r="K37" s="51">
        <v>69.96546852927325</v>
      </c>
      <c r="L37" s="51">
        <v>97.2002404293667</v>
      </c>
      <c r="M37" s="51">
        <v>98.73278048675554</v>
      </c>
      <c r="N37" s="51">
        <v>25</v>
      </c>
      <c r="O37" s="51">
        <v>96.82329051608441</v>
      </c>
      <c r="P37" s="51">
        <v>98.62403078747828</v>
      </c>
      <c r="Q37" s="51">
        <v>97.02675863105438</v>
      </c>
      <c r="R37" s="71">
        <v>97.02675863105438</v>
      </c>
      <c r="S37" s="51">
        <v>93.41532050320536</v>
      </c>
      <c r="T37" s="51">
        <v>44.3057354685889</v>
      </c>
      <c r="U37" s="51">
        <v>98.47868023876258</v>
      </c>
      <c r="V37" s="51">
        <v>88.56891690442696</v>
      </c>
      <c r="W37" s="71">
        <v>88.56891690442696</v>
      </c>
      <c r="X37" s="51">
        <v>98.69840783450455</v>
      </c>
      <c r="Y37" s="51">
        <v>32.498551075834555</v>
      </c>
      <c r="Z37" s="71">
        <v>32.498551075834555</v>
      </c>
      <c r="AA37" s="51">
        <v>82.43999156378739</v>
      </c>
      <c r="AB37" s="51">
        <v>97.90141482905429</v>
      </c>
      <c r="AC37" s="72" t="s">
        <v>132</v>
      </c>
      <c r="AD37" s="73">
        <v>98.57721461900051</v>
      </c>
      <c r="AE37" s="73">
        <v>96.36979323287105</v>
      </c>
      <c r="AF37" s="73">
        <v>10.646324211679154</v>
      </c>
      <c r="AG37" s="72" t="s">
        <v>132</v>
      </c>
      <c r="AH37" s="73">
        <v>99.03782958520944</v>
      </c>
      <c r="AI37" s="73">
        <v>99.98109731598444</v>
      </c>
      <c r="AJ37" s="73">
        <v>91.51711257360586</v>
      </c>
      <c r="AK37" s="73">
        <v>92.32560681020249</v>
      </c>
      <c r="AL37" s="73">
        <v>97.51572484473515</v>
      </c>
      <c r="AM37" s="73">
        <v>43.79443896959868</v>
      </c>
      <c r="AN37" s="73">
        <v>94.2117149100104</v>
      </c>
      <c r="AO37" s="73">
        <v>98.7416453749007</v>
      </c>
      <c r="AP37" s="73">
        <v>98.8468211041943</v>
      </c>
      <c r="AQ37" s="73">
        <v>50.89569491735997</v>
      </c>
      <c r="AR37" s="72" t="s">
        <v>132</v>
      </c>
      <c r="AS37" s="73">
        <v>88.20753641689656</v>
      </c>
      <c r="AT37" s="73">
        <v>3.7537537537537533</v>
      </c>
      <c r="AU37" s="73">
        <v>96.48748024887169</v>
      </c>
      <c r="AV37" s="73">
        <v>97.0456775049976</v>
      </c>
      <c r="AW37" s="73">
        <v>99.12963601157345</v>
      </c>
      <c r="AX37" s="73">
        <v>98.0259605293992</v>
      </c>
      <c r="AY37" s="72" t="s">
        <v>132</v>
      </c>
      <c r="AZ37" s="73"/>
      <c r="BA37" s="72"/>
      <c r="BB37" s="73">
        <v>1.584576785950087</v>
      </c>
      <c r="BC37" s="74">
        <v>1.58457678595009</v>
      </c>
      <c r="BD37" s="72" t="s">
        <v>132</v>
      </c>
      <c r="BE37" s="73"/>
      <c r="BF37" s="72">
        <v>25</v>
      </c>
      <c r="BG37" s="73">
        <v>4.608294930875538</v>
      </c>
      <c r="BH37" s="73">
        <v>3.448275862068969</v>
      </c>
      <c r="BI37" s="73">
        <v>4.076222521846596</v>
      </c>
      <c r="BJ37" s="73">
        <v>1.2114918656974745</v>
      </c>
      <c r="BK37" s="73">
        <v>0</v>
      </c>
      <c r="BL37" s="73">
        <v>0.43141327794199974</v>
      </c>
      <c r="BM37" s="72" t="s">
        <v>132</v>
      </c>
      <c r="BN37" s="72" t="s">
        <v>132</v>
      </c>
      <c r="BO37" s="72" t="s">
        <v>132</v>
      </c>
      <c r="BP37" s="73">
        <v>70.00935819721249</v>
      </c>
      <c r="BQ37" s="74">
        <v>70.00935819721249</v>
      </c>
      <c r="BR37" s="73">
        <v>5.374388528389674</v>
      </c>
      <c r="BS37" s="75" t="s">
        <v>132</v>
      </c>
      <c r="BT37" s="72" t="s">
        <v>132</v>
      </c>
      <c r="BU37" s="51" t="s">
        <v>132</v>
      </c>
      <c r="BV37" s="51" t="s">
        <v>132</v>
      </c>
      <c r="BW37" s="72" t="s">
        <v>132</v>
      </c>
      <c r="BX37" s="72" t="s">
        <v>132</v>
      </c>
      <c r="BY37" s="72" t="s">
        <v>132</v>
      </c>
      <c r="BZ37" s="72" t="s">
        <v>132</v>
      </c>
      <c r="CA37" s="76" t="s">
        <v>132</v>
      </c>
      <c r="CB37" s="76" t="s">
        <v>132</v>
      </c>
      <c r="CC37" s="76" t="s">
        <v>132</v>
      </c>
      <c r="CD37" s="76" t="s">
        <v>132</v>
      </c>
      <c r="CE37" s="76" t="s">
        <v>132</v>
      </c>
      <c r="CF37" s="74">
        <v>70.00935819721249</v>
      </c>
      <c r="CG37" s="76" t="s">
        <v>132</v>
      </c>
      <c r="CH37" s="72">
        <v>25</v>
      </c>
      <c r="CI37" s="73">
        <v>80.52857101980081</v>
      </c>
      <c r="CJ37" s="72" t="s">
        <v>132</v>
      </c>
      <c r="CK37" s="73">
        <v>99.08855478217833</v>
      </c>
      <c r="CL37" s="72" t="s">
        <v>132</v>
      </c>
      <c r="CM37" s="72" t="s">
        <v>132</v>
      </c>
      <c r="CN37" s="72" t="s">
        <v>132</v>
      </c>
      <c r="CO37" s="72" t="s">
        <v>132</v>
      </c>
      <c r="CP37" s="72" t="s">
        <v>132</v>
      </c>
      <c r="CQ37" s="72" t="s">
        <v>132</v>
      </c>
      <c r="CR37" s="72" t="s">
        <v>132</v>
      </c>
      <c r="CS37" s="72" t="s">
        <v>132</v>
      </c>
      <c r="CT37" s="72" t="s">
        <v>132</v>
      </c>
      <c r="CU37" s="72" t="s">
        <v>132</v>
      </c>
      <c r="CV37" s="72" t="s">
        <v>132</v>
      </c>
      <c r="CW37" s="72" t="s">
        <v>132</v>
      </c>
      <c r="CX37" s="72" t="s">
        <v>132</v>
      </c>
    </row>
    <row r="38" spans="1:102" ht="15">
      <c r="A38" s="59" t="s">
        <v>145</v>
      </c>
      <c r="B38" s="51">
        <v>30.2191982114364</v>
      </c>
      <c r="C38" s="51">
        <v>0.7876707705366007</v>
      </c>
      <c r="D38" s="51">
        <v>1.1900137185222932</v>
      </c>
      <c r="E38" s="51">
        <v>23.899265695682605</v>
      </c>
      <c r="F38" s="51" t="s">
        <v>132</v>
      </c>
      <c r="G38" s="51">
        <v>18.10179522220167</v>
      </c>
      <c r="H38" s="51">
        <v>1.405594878333249</v>
      </c>
      <c r="I38" s="51">
        <v>28.95330890645616</v>
      </c>
      <c r="J38" s="51" t="s">
        <v>132</v>
      </c>
      <c r="K38" s="51">
        <v>10.627482704079787</v>
      </c>
      <c r="L38" s="51">
        <v>1.930690391579674</v>
      </c>
      <c r="M38" s="51">
        <v>0.4731906105924055</v>
      </c>
      <c r="N38" s="51">
        <v>25</v>
      </c>
      <c r="O38" s="51">
        <v>2.009626092318037</v>
      </c>
      <c r="P38" s="51">
        <v>1.2623080044902864</v>
      </c>
      <c r="Q38" s="51">
        <v>1.5957357690064118</v>
      </c>
      <c r="R38" s="71">
        <v>1.5957357690064118</v>
      </c>
      <c r="S38" s="51">
        <v>0.1664634106575712</v>
      </c>
      <c r="T38" s="51">
        <v>15.148109857508873</v>
      </c>
      <c r="U38" s="51">
        <v>0.49030760029552084</v>
      </c>
      <c r="V38" s="51">
        <v>1.4037751417267224</v>
      </c>
      <c r="W38" s="71">
        <v>1.4037751417267224</v>
      </c>
      <c r="X38" s="51">
        <v>0.16795362469252645</v>
      </c>
      <c r="Y38" s="51">
        <v>0.38945224017361385</v>
      </c>
      <c r="Z38" s="71">
        <v>0.38945224017361385</v>
      </c>
      <c r="AA38" s="51">
        <v>15.408629948668043</v>
      </c>
      <c r="AB38" s="51">
        <v>1.545397831334642</v>
      </c>
      <c r="AC38" s="72" t="s">
        <v>132</v>
      </c>
      <c r="AD38" s="73">
        <v>0.03938027961353669</v>
      </c>
      <c r="AE38" s="73">
        <v>3.6218259873214</v>
      </c>
      <c r="AF38" s="73">
        <v>89.35367578832084</v>
      </c>
      <c r="AG38" s="72" t="s">
        <v>132</v>
      </c>
      <c r="AH38" s="73">
        <v>0.19227079565819075</v>
      </c>
      <c r="AI38" s="73">
        <v>0.005932959216562396</v>
      </c>
      <c r="AJ38" s="73">
        <v>0.5056875649463102</v>
      </c>
      <c r="AK38" s="73">
        <v>1.7645589256935106</v>
      </c>
      <c r="AL38" s="73">
        <v>1.360417503010842</v>
      </c>
      <c r="AM38" s="73">
        <v>0.00927191616068497</v>
      </c>
      <c r="AN38" s="73">
        <v>0.8468570224478303</v>
      </c>
      <c r="AO38" s="73">
        <v>0.9910736358811176</v>
      </c>
      <c r="AP38" s="73">
        <v>0.6429227472191054</v>
      </c>
      <c r="AQ38" s="73">
        <v>0.466386677240439</v>
      </c>
      <c r="AR38" s="72" t="s">
        <v>132</v>
      </c>
      <c r="AS38" s="73">
        <v>0.872057479530065</v>
      </c>
      <c r="AT38" s="73">
        <v>0</v>
      </c>
      <c r="AU38" s="73">
        <v>0.9594045240164755</v>
      </c>
      <c r="AV38" s="73">
        <v>0.5989727858894287</v>
      </c>
      <c r="AW38" s="73">
        <v>0.41987221603770414</v>
      </c>
      <c r="AX38" s="73">
        <v>0.5444103692684923</v>
      </c>
      <c r="AY38" s="72" t="s">
        <v>132</v>
      </c>
      <c r="AZ38" s="73"/>
      <c r="BA38" s="72"/>
      <c r="BB38" s="73">
        <v>0</v>
      </c>
      <c r="BC38" s="74">
        <v>0</v>
      </c>
      <c r="BD38" s="72" t="s">
        <v>132</v>
      </c>
      <c r="BE38" s="73"/>
      <c r="BF38" s="72">
        <v>25</v>
      </c>
      <c r="BG38" s="73">
        <v>0</v>
      </c>
      <c r="BH38" s="73">
        <v>0</v>
      </c>
      <c r="BI38" s="73">
        <v>1.6712164521646178</v>
      </c>
      <c r="BJ38" s="73">
        <v>6.645898234683271</v>
      </c>
      <c r="BK38" s="73">
        <v>0</v>
      </c>
      <c r="BL38" s="73">
        <v>0</v>
      </c>
      <c r="BM38" s="72" t="s">
        <v>132</v>
      </c>
      <c r="BN38" s="72" t="s">
        <v>132</v>
      </c>
      <c r="BO38" s="72" t="s">
        <v>132</v>
      </c>
      <c r="BP38" s="73">
        <v>1.7595834659521172</v>
      </c>
      <c r="BQ38" s="74">
        <v>1.7595834659521172</v>
      </c>
      <c r="BR38" s="73">
        <v>0.43332130593364665</v>
      </c>
      <c r="BS38" s="75" t="s">
        <v>132</v>
      </c>
      <c r="BT38" s="72" t="s">
        <v>132</v>
      </c>
      <c r="BU38" s="51" t="s">
        <v>132</v>
      </c>
      <c r="BV38" s="51" t="s">
        <v>132</v>
      </c>
      <c r="BW38" s="72" t="s">
        <v>132</v>
      </c>
      <c r="BX38" s="72" t="s">
        <v>132</v>
      </c>
      <c r="BY38" s="72" t="s">
        <v>132</v>
      </c>
      <c r="BZ38" s="72" t="s">
        <v>132</v>
      </c>
      <c r="CA38" s="76" t="s">
        <v>132</v>
      </c>
      <c r="CB38" s="76" t="s">
        <v>132</v>
      </c>
      <c r="CC38" s="76" t="s">
        <v>132</v>
      </c>
      <c r="CD38" s="76" t="s">
        <v>132</v>
      </c>
      <c r="CE38" s="76" t="s">
        <v>132</v>
      </c>
      <c r="CF38" s="74">
        <v>1.7595834659521172</v>
      </c>
      <c r="CG38" s="76" t="s">
        <v>132</v>
      </c>
      <c r="CH38" s="72">
        <v>25</v>
      </c>
      <c r="CI38" s="73">
        <v>0.622353210484149</v>
      </c>
      <c r="CJ38" s="72" t="s">
        <v>132</v>
      </c>
      <c r="CK38" s="73">
        <v>0.2572901635898784</v>
      </c>
      <c r="CL38" s="72" t="s">
        <v>132</v>
      </c>
      <c r="CM38" s="72" t="s">
        <v>132</v>
      </c>
      <c r="CN38" s="72" t="s">
        <v>132</v>
      </c>
      <c r="CO38" s="72" t="s">
        <v>132</v>
      </c>
      <c r="CP38" s="72" t="s">
        <v>132</v>
      </c>
      <c r="CQ38" s="72" t="s">
        <v>132</v>
      </c>
      <c r="CR38" s="72" t="s">
        <v>132</v>
      </c>
      <c r="CS38" s="72" t="s">
        <v>132</v>
      </c>
      <c r="CT38" s="72" t="s">
        <v>132</v>
      </c>
      <c r="CU38" s="72" t="s">
        <v>132</v>
      </c>
      <c r="CV38" s="72" t="s">
        <v>132</v>
      </c>
      <c r="CW38" s="72" t="s">
        <v>132</v>
      </c>
      <c r="CX38" s="72" t="s">
        <v>132</v>
      </c>
    </row>
    <row r="39" spans="1:102" ht="15">
      <c r="A39" s="59" t="s">
        <v>146</v>
      </c>
      <c r="B39" s="51">
        <v>1.5798678410125586</v>
      </c>
      <c r="C39" s="51">
        <v>1.0985461874025984</v>
      </c>
      <c r="D39" s="51">
        <v>1.5668788713254163</v>
      </c>
      <c r="E39" s="51">
        <v>0.015791490697463963</v>
      </c>
      <c r="F39" s="51" t="s">
        <v>132</v>
      </c>
      <c r="G39" s="51">
        <v>5.343190957253788</v>
      </c>
      <c r="H39" s="51">
        <v>0.7093981947110678</v>
      </c>
      <c r="I39" s="51">
        <v>0.04244806328491174</v>
      </c>
      <c r="J39" s="51" t="s">
        <v>132</v>
      </c>
      <c r="K39" s="51">
        <v>5.9349456068966395</v>
      </c>
      <c r="L39" s="51">
        <v>0.7073854262179671</v>
      </c>
      <c r="M39" s="51">
        <v>0.5506321545642073</v>
      </c>
      <c r="N39" s="51">
        <v>25</v>
      </c>
      <c r="O39" s="51">
        <v>0.501361993768568</v>
      </c>
      <c r="P39" s="51">
        <v>0.11366120803143469</v>
      </c>
      <c r="Q39" s="51">
        <v>0.5807785378560361</v>
      </c>
      <c r="R39" s="71">
        <v>0.5807785378560361</v>
      </c>
      <c r="S39" s="51">
        <v>0.3415679190280239</v>
      </c>
      <c r="T39" s="51">
        <v>1.3621176025095665</v>
      </c>
      <c r="U39" s="51">
        <v>0.3645057638408401</v>
      </c>
      <c r="V39" s="51">
        <v>3.6746407810770445</v>
      </c>
      <c r="W39" s="71">
        <v>3.6746407810770445</v>
      </c>
      <c r="X39" s="51">
        <v>1.0309852193411349</v>
      </c>
      <c r="Y39" s="51">
        <v>6.18462118891783</v>
      </c>
      <c r="Z39" s="71">
        <v>6.18462118891783</v>
      </c>
      <c r="AA39" s="51">
        <v>1.0651826242670561</v>
      </c>
      <c r="AB39" s="51">
        <v>0.5531873396110739</v>
      </c>
      <c r="AC39" s="72" t="s">
        <v>132</v>
      </c>
      <c r="AD39" s="73">
        <v>0.477902594924633</v>
      </c>
      <c r="AE39" s="73">
        <v>0.00838077980756329</v>
      </c>
      <c r="AF39" s="73">
        <v>0</v>
      </c>
      <c r="AG39" s="72" t="s">
        <v>132</v>
      </c>
      <c r="AH39" s="73">
        <v>0.7698996191323708</v>
      </c>
      <c r="AI39" s="73">
        <v>0.012969724798996867</v>
      </c>
      <c r="AJ39" s="73">
        <v>7.618510564599917</v>
      </c>
      <c r="AK39" s="73">
        <v>5.909834264103984</v>
      </c>
      <c r="AL39" s="73">
        <v>1.114997520485515</v>
      </c>
      <c r="AM39" s="73">
        <v>56.19628911424063</v>
      </c>
      <c r="AN39" s="73">
        <v>4.94142806754177</v>
      </c>
      <c r="AO39" s="73">
        <v>0.1923614766484105</v>
      </c>
      <c r="AP39" s="73">
        <v>0.5102561485865915</v>
      </c>
      <c r="AQ39" s="73">
        <v>48.62149628244877</v>
      </c>
      <c r="AR39" s="72" t="s">
        <v>132</v>
      </c>
      <c r="AS39" s="73">
        <v>10.920406103573395</v>
      </c>
      <c r="AT39" s="73">
        <v>96.24624624624624</v>
      </c>
      <c r="AU39" s="73">
        <v>2.552219145675955</v>
      </c>
      <c r="AV39" s="73">
        <v>2.040548161452675</v>
      </c>
      <c r="AW39" s="73">
        <v>0.4504917723888457</v>
      </c>
      <c r="AX39" s="73">
        <v>1.4065349621493817</v>
      </c>
      <c r="AY39" s="72" t="s">
        <v>132</v>
      </c>
      <c r="AZ39" s="73"/>
      <c r="BA39" s="72"/>
      <c r="BB39" s="73">
        <v>85.55394163475506</v>
      </c>
      <c r="BC39" s="74">
        <v>85.5539416347551</v>
      </c>
      <c r="BD39" s="72" t="s">
        <v>132</v>
      </c>
      <c r="BE39" s="73"/>
      <c r="BF39" s="72">
        <v>25</v>
      </c>
      <c r="BG39" s="73">
        <v>63.301214914118155</v>
      </c>
      <c r="BH39" s="73">
        <v>18.808777429467103</v>
      </c>
      <c r="BI39" s="73">
        <v>92.79606113837531</v>
      </c>
      <c r="BJ39" s="73">
        <v>32.95257874697126</v>
      </c>
      <c r="BK39" s="73">
        <v>100</v>
      </c>
      <c r="BL39" s="73">
        <v>96.90021570663899</v>
      </c>
      <c r="BM39" s="72" t="s">
        <v>132</v>
      </c>
      <c r="BN39" s="72" t="s">
        <v>132</v>
      </c>
      <c r="BO39" s="72" t="s">
        <v>132</v>
      </c>
      <c r="BP39" s="73">
        <v>18.781339137915246</v>
      </c>
      <c r="BQ39" s="74">
        <v>18.781339137915246</v>
      </c>
      <c r="BR39" s="73">
        <v>94.16084896171917</v>
      </c>
      <c r="BS39" s="75" t="s">
        <v>132</v>
      </c>
      <c r="BT39" s="72" t="s">
        <v>132</v>
      </c>
      <c r="BU39" s="51" t="s">
        <v>132</v>
      </c>
      <c r="BV39" s="51" t="s">
        <v>132</v>
      </c>
      <c r="BW39" s="72" t="s">
        <v>132</v>
      </c>
      <c r="BX39" s="72" t="s">
        <v>132</v>
      </c>
      <c r="BY39" s="72" t="s">
        <v>132</v>
      </c>
      <c r="BZ39" s="72" t="s">
        <v>132</v>
      </c>
      <c r="CA39" s="76" t="s">
        <v>132</v>
      </c>
      <c r="CB39" s="76" t="s">
        <v>132</v>
      </c>
      <c r="CC39" s="76" t="s">
        <v>132</v>
      </c>
      <c r="CD39" s="76" t="s">
        <v>132</v>
      </c>
      <c r="CE39" s="76" t="s">
        <v>132</v>
      </c>
      <c r="CF39" s="74">
        <v>18.781339137915246</v>
      </c>
      <c r="CG39" s="76" t="s">
        <v>132</v>
      </c>
      <c r="CH39" s="72">
        <v>25</v>
      </c>
      <c r="CI39" s="73">
        <v>18.82654229140441</v>
      </c>
      <c r="CJ39" s="72" t="s">
        <v>132</v>
      </c>
      <c r="CK39" s="73">
        <v>0.43123238590698143</v>
      </c>
      <c r="CL39" s="72" t="s">
        <v>132</v>
      </c>
      <c r="CM39" s="72" t="s">
        <v>132</v>
      </c>
      <c r="CN39" s="72" t="s">
        <v>132</v>
      </c>
      <c r="CO39" s="72" t="s">
        <v>132</v>
      </c>
      <c r="CP39" s="72" t="s">
        <v>132</v>
      </c>
      <c r="CQ39" s="72" t="s">
        <v>132</v>
      </c>
      <c r="CR39" s="72" t="s">
        <v>132</v>
      </c>
      <c r="CS39" s="72" t="s">
        <v>132</v>
      </c>
      <c r="CT39" s="72" t="s">
        <v>132</v>
      </c>
      <c r="CU39" s="72" t="s">
        <v>132</v>
      </c>
      <c r="CV39" s="72" t="s">
        <v>132</v>
      </c>
      <c r="CW39" s="72" t="s">
        <v>132</v>
      </c>
      <c r="CX39" s="72" t="s">
        <v>132</v>
      </c>
    </row>
    <row r="40" spans="1:102" ht="15">
      <c r="A40" s="59" t="s">
        <v>147</v>
      </c>
      <c r="B40" s="51">
        <v>7.423801238652439</v>
      </c>
      <c r="C40" s="51">
        <v>0.025481875286016635</v>
      </c>
      <c r="D40" s="51">
        <v>0.11876484560570015</v>
      </c>
      <c r="E40" s="51">
        <v>0.6705606171776763</v>
      </c>
      <c r="F40" s="51" t="s">
        <v>132</v>
      </c>
      <c r="G40" s="51">
        <v>6.006498528574813</v>
      </c>
      <c r="H40" s="51">
        <v>0.08253306060444107</v>
      </c>
      <c r="I40" s="51">
        <v>4.63856095737255</v>
      </c>
      <c r="J40" s="51" t="s">
        <v>132</v>
      </c>
      <c r="K40" s="51">
        <v>13.472103159750313</v>
      </c>
      <c r="L40" s="51">
        <v>0.1616837528356567</v>
      </c>
      <c r="M40" s="51">
        <v>0.243396748087844</v>
      </c>
      <c r="N40" s="51">
        <v>25</v>
      </c>
      <c r="O40" s="51">
        <v>0.6657213978289742</v>
      </c>
      <c r="P40" s="51">
        <v>0</v>
      </c>
      <c r="Q40" s="51">
        <v>0.7967270620831584</v>
      </c>
      <c r="R40" s="71">
        <v>0.7967270620831584</v>
      </c>
      <c r="S40" s="51">
        <v>6.076648167109054</v>
      </c>
      <c r="T40" s="51">
        <v>39.18403707139266</v>
      </c>
      <c r="U40" s="51">
        <v>0.666506397101074</v>
      </c>
      <c r="V40" s="51">
        <v>6.352667172769282</v>
      </c>
      <c r="W40" s="71">
        <v>6.352667172769282</v>
      </c>
      <c r="X40" s="51">
        <v>0.10265332146178559</v>
      </c>
      <c r="Y40" s="51">
        <v>60.927375495074</v>
      </c>
      <c r="Z40" s="71">
        <v>60.927375495074</v>
      </c>
      <c r="AA40" s="51">
        <v>1.0861958632774993</v>
      </c>
      <c r="AB40" s="51">
        <v>0</v>
      </c>
      <c r="AC40" s="72" t="s">
        <v>132</v>
      </c>
      <c r="AD40" s="73">
        <v>0.9055025064612948</v>
      </c>
      <c r="AE40" s="73">
        <v>0</v>
      </c>
      <c r="AF40" s="73">
        <v>0</v>
      </c>
      <c r="AG40" s="72" t="s">
        <v>132</v>
      </c>
      <c r="AH40" s="73">
        <v>0</v>
      </c>
      <c r="AI40" s="73">
        <v>0</v>
      </c>
      <c r="AJ40" s="73">
        <v>0.358689296847938</v>
      </c>
      <c r="AK40" s="73">
        <v>0</v>
      </c>
      <c r="AL40" s="73">
        <v>0.008860131768484197</v>
      </c>
      <c r="AM40" s="73">
        <v>0</v>
      </c>
      <c r="AN40" s="73">
        <v>0</v>
      </c>
      <c r="AO40" s="73">
        <v>0.0749195125697771</v>
      </c>
      <c r="AP40" s="73">
        <v>0</v>
      </c>
      <c r="AQ40" s="73">
        <v>0.016422122950821964</v>
      </c>
      <c r="AR40" s="72" t="s">
        <v>132</v>
      </c>
      <c r="AS40" s="73">
        <v>0</v>
      </c>
      <c r="AT40" s="73">
        <v>0</v>
      </c>
      <c r="AU40" s="73">
        <v>0.0008960814358808925</v>
      </c>
      <c r="AV40" s="73">
        <v>0.3148015476602907</v>
      </c>
      <c r="AW40" s="73">
        <v>0</v>
      </c>
      <c r="AX40" s="73">
        <v>0.02309413918294291</v>
      </c>
      <c r="AY40" s="72" t="s">
        <v>132</v>
      </c>
      <c r="AZ40" s="73"/>
      <c r="BA40" s="72"/>
      <c r="BB40" s="73">
        <v>12.861481579294832</v>
      </c>
      <c r="BC40" s="74">
        <v>12.8614815792948</v>
      </c>
      <c r="BD40" s="72" t="s">
        <v>132</v>
      </c>
      <c r="BE40" s="73"/>
      <c r="BF40" s="72">
        <v>25</v>
      </c>
      <c r="BG40" s="73">
        <v>32.09049015500631</v>
      </c>
      <c r="BH40" s="73">
        <v>77.74294670846393</v>
      </c>
      <c r="BI40" s="73">
        <v>1.4564998876134672</v>
      </c>
      <c r="BJ40" s="73">
        <v>59.19003115264799</v>
      </c>
      <c r="BK40" s="73">
        <v>0</v>
      </c>
      <c r="BL40" s="73">
        <v>2.6683710154190132</v>
      </c>
      <c r="BM40" s="72" t="s">
        <v>132</v>
      </c>
      <c r="BN40" s="72" t="s">
        <v>132</v>
      </c>
      <c r="BO40" s="72" t="s">
        <v>132</v>
      </c>
      <c r="BP40" s="73">
        <v>9.449719198920146</v>
      </c>
      <c r="BQ40" s="74">
        <v>9.449719198920146</v>
      </c>
      <c r="BR40" s="73">
        <v>0.031441203957518024</v>
      </c>
      <c r="BS40" s="75" t="s">
        <v>132</v>
      </c>
      <c r="BT40" s="72" t="s">
        <v>132</v>
      </c>
      <c r="BU40" s="51" t="s">
        <v>132</v>
      </c>
      <c r="BV40" s="51" t="s">
        <v>132</v>
      </c>
      <c r="BW40" s="72" t="s">
        <v>132</v>
      </c>
      <c r="BX40" s="72" t="s">
        <v>132</v>
      </c>
      <c r="BY40" s="72" t="s">
        <v>132</v>
      </c>
      <c r="BZ40" s="72" t="s">
        <v>132</v>
      </c>
      <c r="CA40" s="76" t="s">
        <v>132</v>
      </c>
      <c r="CB40" s="76" t="s">
        <v>132</v>
      </c>
      <c r="CC40" s="76" t="s">
        <v>132</v>
      </c>
      <c r="CD40" s="76" t="s">
        <v>132</v>
      </c>
      <c r="CE40" s="76" t="s">
        <v>132</v>
      </c>
      <c r="CF40" s="74">
        <v>9.449719198920146</v>
      </c>
      <c r="CG40" s="76" t="s">
        <v>132</v>
      </c>
      <c r="CH40" s="72">
        <v>25</v>
      </c>
      <c r="CI40" s="73">
        <v>0.02253347831063299</v>
      </c>
      <c r="CJ40" s="72" t="s">
        <v>132</v>
      </c>
      <c r="CK40" s="73">
        <v>0.2229226683248053</v>
      </c>
      <c r="CL40" s="72" t="s">
        <v>132</v>
      </c>
      <c r="CM40" s="72" t="s">
        <v>132</v>
      </c>
      <c r="CN40" s="72" t="s">
        <v>132</v>
      </c>
      <c r="CO40" s="72" t="s">
        <v>132</v>
      </c>
      <c r="CP40" s="72" t="s">
        <v>132</v>
      </c>
      <c r="CQ40" s="72" t="s">
        <v>132</v>
      </c>
      <c r="CR40" s="72" t="s">
        <v>132</v>
      </c>
      <c r="CS40" s="72" t="s">
        <v>132</v>
      </c>
      <c r="CT40" s="72" t="s">
        <v>132</v>
      </c>
      <c r="CU40" s="72" t="s">
        <v>132</v>
      </c>
      <c r="CV40" s="72" t="s">
        <v>132</v>
      </c>
      <c r="CW40" s="72" t="s">
        <v>132</v>
      </c>
      <c r="CX40" s="72" t="s">
        <v>132</v>
      </c>
    </row>
    <row r="41" spans="1:102" ht="15">
      <c r="A41" s="5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</row>
    <row r="42" spans="1:115" ht="15.75">
      <c r="A42" s="67" t="s">
        <v>137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73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73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DH42" s="64"/>
      <c r="DI42" s="64"/>
      <c r="DJ42" s="64"/>
      <c r="DK42" s="64"/>
    </row>
    <row r="43" spans="1:102" ht="15">
      <c r="A43" s="59" t="s">
        <v>27</v>
      </c>
      <c r="B43" s="51">
        <f>IF(B$34=0,0,B$34*B37/100)</f>
        <v>1.1486878081981835</v>
      </c>
      <c r="C43" s="51">
        <f aca="true" t="shared" si="17" ref="C43:BH44">IF(C$34=0,0,C$34*C37/100)</f>
        <v>341.6919296250139</v>
      </c>
      <c r="D43" s="51">
        <f t="shared" si="17"/>
        <v>24.747282485446465</v>
      </c>
      <c r="E43" s="51">
        <f t="shared" si="17"/>
        <v>17.22615318131134</v>
      </c>
      <c r="F43" s="51">
        <f t="shared" si="17"/>
        <v>0</v>
      </c>
      <c r="G43" s="51">
        <f t="shared" si="17"/>
        <v>10.125122914703493</v>
      </c>
      <c r="H43" s="51">
        <f t="shared" si="17"/>
        <v>317.9362820447346</v>
      </c>
      <c r="I43" s="51">
        <f t="shared" si="17"/>
        <v>8.066748655959339</v>
      </c>
      <c r="J43" s="51">
        <f t="shared" si="17"/>
        <v>0</v>
      </c>
      <c r="K43" s="51">
        <f t="shared" si="17"/>
        <v>0.7388353476691256</v>
      </c>
      <c r="L43" s="51">
        <f t="shared" si="17"/>
        <v>133.8952751962612</v>
      </c>
      <c r="M43" s="51">
        <f t="shared" si="17"/>
        <v>38.06148687764426</v>
      </c>
      <c r="N43" s="51">
        <f t="shared" si="17"/>
        <v>0.1085</v>
      </c>
      <c r="O43" s="51">
        <f t="shared" si="17"/>
        <v>257.7048700376103</v>
      </c>
      <c r="P43" s="51">
        <f t="shared" si="17"/>
        <v>8.132537578735457</v>
      </c>
      <c r="Q43" s="51">
        <f t="shared" si="17"/>
        <v>298.237939877376</v>
      </c>
      <c r="R43" s="51">
        <f t="shared" si="17"/>
        <v>12.224859040821466</v>
      </c>
      <c r="S43" s="51">
        <f t="shared" si="17"/>
        <v>34.97469599640009</v>
      </c>
      <c r="T43" s="51">
        <f t="shared" si="17"/>
        <v>8.275425270823035</v>
      </c>
      <c r="U43" s="51">
        <f t="shared" si="17"/>
        <v>28.923188386124572</v>
      </c>
      <c r="V43" s="51">
        <f t="shared" si="17"/>
        <v>73.05164266277136</v>
      </c>
      <c r="W43" s="51">
        <f t="shared" si="17"/>
        <v>1.6936564159538492</v>
      </c>
      <c r="X43" s="51">
        <f t="shared" si="17"/>
        <v>253.13871546170228</v>
      </c>
      <c r="Y43" s="51">
        <f t="shared" si="17"/>
        <v>43.55206687995325</v>
      </c>
      <c r="Z43" s="51">
        <f t="shared" si="17"/>
        <v>1.7142498365239405</v>
      </c>
      <c r="AA43" s="51">
        <f t="shared" si="17"/>
        <v>345.93622593917104</v>
      </c>
      <c r="AB43" s="51">
        <f t="shared" si="17"/>
        <v>76.90364418077593</v>
      </c>
      <c r="AC43" s="51">
        <f t="shared" si="17"/>
        <v>0</v>
      </c>
      <c r="AD43" s="51">
        <f t="shared" si="17"/>
        <v>137.43851820271496</v>
      </c>
      <c r="AE43" s="51">
        <f t="shared" si="17"/>
        <v>15.234899859172263</v>
      </c>
      <c r="AF43" s="51">
        <f t="shared" si="17"/>
        <v>2.980970779270163</v>
      </c>
      <c r="AG43" s="51">
        <f t="shared" si="17"/>
        <v>0</v>
      </c>
      <c r="AH43" s="51">
        <f t="shared" si="17"/>
        <v>6.510367471219471</v>
      </c>
      <c r="AI43" s="51">
        <f t="shared" si="17"/>
        <v>142.99339671402092</v>
      </c>
      <c r="AJ43" s="51">
        <f t="shared" si="17"/>
        <v>445.8851000254937</v>
      </c>
      <c r="AK43" s="51">
        <f t="shared" si="17"/>
        <v>92.32560681020249</v>
      </c>
      <c r="AL43" s="51">
        <f t="shared" si="17"/>
        <v>29.490810813418275</v>
      </c>
      <c r="AM43" s="51">
        <f t="shared" si="17"/>
        <v>8.758887793919735</v>
      </c>
      <c r="AN43" s="51">
        <f t="shared" si="17"/>
        <v>66.42872852242657</v>
      </c>
      <c r="AO43" s="51">
        <f t="shared" si="17"/>
        <v>57.53657437533961</v>
      </c>
      <c r="AP43" s="51">
        <f t="shared" si="17"/>
        <v>0.1517115654280671</v>
      </c>
      <c r="AQ43" s="51">
        <f t="shared" si="17"/>
        <v>281.4241880236389</v>
      </c>
      <c r="AR43" s="51">
        <f t="shared" si="17"/>
        <v>0</v>
      </c>
      <c r="AS43" s="51">
        <f t="shared" si="17"/>
        <v>4.833813532373339</v>
      </c>
      <c r="AT43" s="51">
        <f t="shared" si="17"/>
        <v>0.058713684444678595</v>
      </c>
      <c r="AU43" s="51">
        <f t="shared" si="17"/>
        <v>21.006750250925457</v>
      </c>
      <c r="AV43" s="51">
        <f t="shared" si="17"/>
        <v>53.17362660904011</v>
      </c>
      <c r="AW43" s="51">
        <f t="shared" si="17"/>
        <v>18.74211251578315</v>
      </c>
      <c r="AX43" s="51">
        <f t="shared" si="17"/>
        <v>4.632150602773257</v>
      </c>
      <c r="AY43" s="51">
        <f t="shared" si="17"/>
        <v>0</v>
      </c>
      <c r="AZ43" s="51"/>
      <c r="BA43" s="51"/>
      <c r="BB43" s="51">
        <f t="shared" si="17"/>
        <v>0.1584576785950087</v>
      </c>
      <c r="BC43" s="51">
        <f>IF(BC$34=0,0,BC$34*BC37/100)</f>
        <v>0.0316915357190018</v>
      </c>
      <c r="BD43" s="51">
        <f t="shared" si="17"/>
        <v>0</v>
      </c>
      <c r="BE43" s="51"/>
      <c r="BF43" s="51">
        <f t="shared" si="17"/>
        <v>1.25</v>
      </c>
      <c r="BG43" s="51">
        <f t="shared" si="17"/>
        <v>0.23041474654377692</v>
      </c>
      <c r="BH43" s="51">
        <f t="shared" si="17"/>
        <v>0.0014899957428693076</v>
      </c>
      <c r="BI43" s="51">
        <f aca="true" t="shared" si="18" ref="BI43:BT43">IF(BI$34=0,0,BI$34*BI37/100)</f>
        <v>58.16076580846377</v>
      </c>
      <c r="BJ43" s="51">
        <f t="shared" si="18"/>
        <v>0.06057459328487372</v>
      </c>
      <c r="BK43" s="51">
        <f t="shared" si="18"/>
        <v>0</v>
      </c>
      <c r="BL43" s="51">
        <f t="shared" si="18"/>
        <v>0.02157066389709999</v>
      </c>
      <c r="BM43" s="51">
        <f t="shared" si="18"/>
        <v>0</v>
      </c>
      <c r="BN43" s="51">
        <f t="shared" si="18"/>
        <v>0</v>
      </c>
      <c r="BO43" s="51">
        <f t="shared" si="18"/>
        <v>0</v>
      </c>
      <c r="BP43" s="51">
        <f t="shared" si="18"/>
        <v>93.88731818896464</v>
      </c>
      <c r="BQ43" s="51">
        <f t="shared" si="18"/>
        <v>57.01086811762323</v>
      </c>
      <c r="BR43" s="51">
        <f t="shared" si="18"/>
        <v>0</v>
      </c>
      <c r="BS43" s="51">
        <f t="shared" si="18"/>
        <v>0</v>
      </c>
      <c r="BT43" s="51">
        <f t="shared" si="18"/>
        <v>0</v>
      </c>
      <c r="BU43" s="51" t="s">
        <v>132</v>
      </c>
      <c r="BV43" s="51" t="s">
        <v>132</v>
      </c>
      <c r="BW43" s="51">
        <f aca="true" t="shared" si="19" ref="BW43:CS43">IF(BW$34=0,0,BW$34*BW37/100)</f>
        <v>0</v>
      </c>
      <c r="BX43" s="51">
        <f t="shared" si="19"/>
        <v>0</v>
      </c>
      <c r="BY43" s="51">
        <f t="shared" si="19"/>
        <v>0</v>
      </c>
      <c r="BZ43" s="51">
        <f t="shared" si="19"/>
        <v>0</v>
      </c>
      <c r="CA43" s="51">
        <f t="shared" si="19"/>
        <v>0</v>
      </c>
      <c r="CB43" s="51">
        <f t="shared" si="19"/>
        <v>0</v>
      </c>
      <c r="CC43" s="51">
        <f t="shared" si="19"/>
        <v>0</v>
      </c>
      <c r="CD43" s="51">
        <f t="shared" si="19"/>
        <v>0</v>
      </c>
      <c r="CE43" s="51">
        <f t="shared" si="19"/>
        <v>0</v>
      </c>
      <c r="CF43" s="51">
        <f t="shared" si="19"/>
        <v>7.671890640258041</v>
      </c>
      <c r="CG43" s="51">
        <f>IF(CG$34=0,0,CG$34*CG37/100)</f>
        <v>0</v>
      </c>
      <c r="CH43" s="51">
        <f t="shared" si="19"/>
        <v>0.07624426403106248</v>
      </c>
      <c r="CI43" s="51">
        <f t="shared" si="19"/>
        <v>2.4213246591384783</v>
      </c>
      <c r="CJ43" s="51">
        <f t="shared" si="19"/>
        <v>0</v>
      </c>
      <c r="CK43" s="51">
        <f t="shared" si="19"/>
        <v>21.79079635732605</v>
      </c>
      <c r="CL43" s="51">
        <f t="shared" si="19"/>
        <v>0</v>
      </c>
      <c r="CM43" s="51">
        <f t="shared" si="19"/>
        <v>0</v>
      </c>
      <c r="CN43" s="51">
        <f t="shared" si="19"/>
        <v>0</v>
      </c>
      <c r="CO43" s="51">
        <f t="shared" si="19"/>
        <v>0</v>
      </c>
      <c r="CP43" s="51">
        <f t="shared" si="19"/>
        <v>0</v>
      </c>
      <c r="CQ43" s="51">
        <f t="shared" si="19"/>
        <v>0</v>
      </c>
      <c r="CR43" s="51">
        <f t="shared" si="19"/>
        <v>0</v>
      </c>
      <c r="CS43" s="51">
        <f t="shared" si="19"/>
        <v>0</v>
      </c>
      <c r="CT43" s="51">
        <f aca="true" t="shared" si="20" ref="CT43:CX46">IF(CT$34=0,0,CT$34*CT37/100)</f>
        <v>0</v>
      </c>
      <c r="CU43" s="51">
        <f t="shared" si="20"/>
        <v>0</v>
      </c>
      <c r="CV43" s="51">
        <f t="shared" si="20"/>
        <v>0</v>
      </c>
      <c r="CW43" s="51">
        <f t="shared" si="20"/>
        <v>0</v>
      </c>
      <c r="CX43" s="51">
        <f t="shared" si="20"/>
        <v>0</v>
      </c>
    </row>
    <row r="44" spans="1:102" ht="15">
      <c r="A44" s="59" t="s">
        <v>28</v>
      </c>
      <c r="B44" s="51">
        <f>IF(B$34=0,0,B$34*B38/100)</f>
        <v>0.571142846196148</v>
      </c>
      <c r="C44" s="51">
        <f aca="true" t="shared" si="21" ref="C44:Q44">IF(C$34=0,0,C$34*C38/100)</f>
        <v>2.7438618295189525</v>
      </c>
      <c r="D44" s="51">
        <f t="shared" si="21"/>
        <v>0.3032154954794803</v>
      </c>
      <c r="E44" s="51">
        <f t="shared" si="21"/>
        <v>5.45907027020782</v>
      </c>
      <c r="F44" s="51">
        <f t="shared" si="21"/>
        <v>0</v>
      </c>
      <c r="G44" s="51">
        <f t="shared" si="21"/>
        <v>2.5979696502903833</v>
      </c>
      <c r="H44" s="51">
        <f t="shared" si="21"/>
        <v>4.569307830485726</v>
      </c>
      <c r="I44" s="51">
        <f t="shared" si="21"/>
        <v>3.519274697579746</v>
      </c>
      <c r="J44" s="51">
        <f t="shared" si="21"/>
        <v>0</v>
      </c>
      <c r="K44" s="51">
        <f t="shared" si="21"/>
        <v>0.11222621735508255</v>
      </c>
      <c r="L44" s="51">
        <f t="shared" si="21"/>
        <v>2.6595646282088325</v>
      </c>
      <c r="M44" s="51">
        <f t="shared" si="21"/>
        <v>0.1824149803833723</v>
      </c>
      <c r="N44" s="51">
        <f t="shared" si="21"/>
        <v>0.1085</v>
      </c>
      <c r="O44" s="51">
        <f t="shared" si="21"/>
        <v>5.348820807313688</v>
      </c>
      <c r="P44" s="51">
        <f t="shared" si="21"/>
        <v>0.10408991805026899</v>
      </c>
      <c r="Q44" s="51">
        <f t="shared" si="21"/>
        <v>4.904924734698837</v>
      </c>
      <c r="R44" s="51">
        <f t="shared" si="17"/>
        <v>0.20105427737391832</v>
      </c>
      <c r="S44" s="51">
        <f t="shared" si="17"/>
        <v>0.06232390095019465</v>
      </c>
      <c r="T44" s="51">
        <f t="shared" si="17"/>
        <v>2.8293639591855073</v>
      </c>
      <c r="U44" s="51">
        <f t="shared" si="17"/>
        <v>0.14400334220679448</v>
      </c>
      <c r="V44" s="51">
        <f t="shared" si="17"/>
        <v>1.1578337368962006</v>
      </c>
      <c r="W44" s="51">
        <f t="shared" si="17"/>
        <v>0.02684364739277004</v>
      </c>
      <c r="X44" s="51">
        <f t="shared" si="17"/>
        <v>0.4307624180026511</v>
      </c>
      <c r="Y44" s="51">
        <f t="shared" si="17"/>
        <v>0.5219140376753945</v>
      </c>
      <c r="Z44" s="51">
        <f t="shared" si="17"/>
        <v>0.020543021671754813</v>
      </c>
      <c r="AA44" s="51">
        <f t="shared" si="17"/>
        <v>64.65797958277498</v>
      </c>
      <c r="AB44" s="51">
        <f t="shared" si="17"/>
        <v>1.2139428745357808</v>
      </c>
      <c r="AC44" s="51">
        <f t="shared" si="17"/>
        <v>0</v>
      </c>
      <c r="AD44" s="51">
        <f t="shared" si="17"/>
        <v>0.05490485095781807</v>
      </c>
      <c r="AE44" s="51">
        <f t="shared" si="17"/>
        <v>0.5725669255184037</v>
      </c>
      <c r="AF44" s="51">
        <f t="shared" si="17"/>
        <v>25.019029220729834</v>
      </c>
      <c r="AG44" s="51">
        <f t="shared" si="17"/>
        <v>0</v>
      </c>
      <c r="AH44" s="51">
        <f t="shared" si="17"/>
        <v>0.012639145455440301</v>
      </c>
      <c r="AI44" s="51">
        <f t="shared" si="17"/>
        <v>0.008485343867158976</v>
      </c>
      <c r="AJ44" s="51">
        <f t="shared" si="17"/>
        <v>2.463785669553165</v>
      </c>
      <c r="AK44" s="51">
        <f t="shared" si="17"/>
        <v>1.7645589256935106</v>
      </c>
      <c r="AL44" s="51">
        <f t="shared" si="17"/>
        <v>0.4114189303564582</v>
      </c>
      <c r="AM44" s="51">
        <f t="shared" si="17"/>
        <v>0.0018543832321369941</v>
      </c>
      <c r="AN44" s="51">
        <f t="shared" si="17"/>
        <v>0.5971193210444364</v>
      </c>
      <c r="AO44" s="51">
        <f t="shared" si="17"/>
        <v>0.5774967770266358</v>
      </c>
      <c r="AP44" s="51">
        <f t="shared" si="17"/>
        <v>0.000986767357213323</v>
      </c>
      <c r="AQ44" s="51">
        <f t="shared" si="17"/>
        <v>2.578852536752862</v>
      </c>
      <c r="AR44" s="51">
        <f t="shared" si="17"/>
        <v>0</v>
      </c>
      <c r="AS44" s="51">
        <f t="shared" si="17"/>
        <v>0.0477891506416944</v>
      </c>
      <c r="AT44" s="51">
        <f t="shared" si="17"/>
        <v>0</v>
      </c>
      <c r="AU44" s="51">
        <f t="shared" si="17"/>
        <v>0.20887654205124498</v>
      </c>
      <c r="AV44" s="51">
        <f t="shared" si="17"/>
        <v>0.32819138455930547</v>
      </c>
      <c r="AW44" s="51">
        <f t="shared" si="17"/>
        <v>0.0793838516093322</v>
      </c>
      <c r="AX44" s="51">
        <f t="shared" si="17"/>
        <v>0.02572574455321702</v>
      </c>
      <c r="AY44" s="51">
        <f t="shared" si="17"/>
        <v>0</v>
      </c>
      <c r="AZ44" s="51"/>
      <c r="BA44" s="51"/>
      <c r="BB44" s="51">
        <f t="shared" si="17"/>
        <v>0</v>
      </c>
      <c r="BC44" s="51">
        <f>IF(BC$34=0,0,BC$34*BC38/100)</f>
        <v>0</v>
      </c>
      <c r="BD44" s="51">
        <f t="shared" si="17"/>
        <v>0</v>
      </c>
      <c r="BE44" s="51"/>
      <c r="BF44" s="51">
        <f t="shared" si="17"/>
        <v>1.25</v>
      </c>
      <c r="BG44" s="51">
        <f t="shared" si="17"/>
        <v>0</v>
      </c>
      <c r="BH44" s="51">
        <f t="shared" si="17"/>
        <v>0</v>
      </c>
      <c r="BI44" s="51">
        <f aca="true" t="shared" si="22" ref="BI44:BT44">IF(BI$34=0,0,BI$34*BI38/100)</f>
        <v>23.845417704420417</v>
      </c>
      <c r="BJ44" s="51">
        <f t="shared" si="22"/>
        <v>0.3322949117341636</v>
      </c>
      <c r="BK44" s="51">
        <f t="shared" si="22"/>
        <v>0</v>
      </c>
      <c r="BL44" s="51">
        <f t="shared" si="22"/>
        <v>0</v>
      </c>
      <c r="BM44" s="51">
        <f t="shared" si="22"/>
        <v>0</v>
      </c>
      <c r="BN44" s="51">
        <f t="shared" si="22"/>
        <v>0</v>
      </c>
      <c r="BO44" s="51">
        <f t="shared" si="22"/>
        <v>0</v>
      </c>
      <c r="BP44" s="51">
        <f t="shared" si="22"/>
        <v>2.359721285867543</v>
      </c>
      <c r="BQ44" s="51">
        <f t="shared" si="22"/>
        <v>1.4328853099433316</v>
      </c>
      <c r="BR44" s="51">
        <f t="shared" si="22"/>
        <v>0</v>
      </c>
      <c r="BS44" s="51">
        <f t="shared" si="22"/>
        <v>0</v>
      </c>
      <c r="BT44" s="51">
        <f t="shared" si="22"/>
        <v>0</v>
      </c>
      <c r="BU44" s="51" t="s">
        <v>132</v>
      </c>
      <c r="BV44" s="51" t="s">
        <v>132</v>
      </c>
      <c r="BW44" s="51">
        <f aca="true" t="shared" si="23" ref="BW44:CS44">IF(BW$34=0,0,BW$34*BW38/100)</f>
        <v>0</v>
      </c>
      <c r="BX44" s="51">
        <f t="shared" si="23"/>
        <v>0</v>
      </c>
      <c r="BY44" s="51">
        <f t="shared" si="23"/>
        <v>0</v>
      </c>
      <c r="BZ44" s="51">
        <f t="shared" si="23"/>
        <v>0</v>
      </c>
      <c r="CA44" s="51">
        <f t="shared" si="23"/>
        <v>0</v>
      </c>
      <c r="CB44" s="51">
        <f t="shared" si="23"/>
        <v>0</v>
      </c>
      <c r="CC44" s="51">
        <f t="shared" si="23"/>
        <v>0</v>
      </c>
      <c r="CD44" s="51">
        <f t="shared" si="23"/>
        <v>0</v>
      </c>
      <c r="CE44" s="51">
        <f t="shared" si="23"/>
        <v>0</v>
      </c>
      <c r="CF44" s="51">
        <f t="shared" si="23"/>
        <v>0.19282182083663701</v>
      </c>
      <c r="CG44" s="51">
        <f>IF(CG$34=0,0,CG$34*CG38/100)</f>
        <v>0</v>
      </c>
      <c r="CH44" s="51">
        <f t="shared" si="23"/>
        <v>0.07624426403106248</v>
      </c>
      <c r="CI44" s="51">
        <f t="shared" si="23"/>
        <v>0.018712851304274854</v>
      </c>
      <c r="CJ44" s="51">
        <f t="shared" si="23"/>
        <v>0</v>
      </c>
      <c r="CK44" s="51">
        <f t="shared" si="23"/>
        <v>0.05658128299332628</v>
      </c>
      <c r="CL44" s="51">
        <f t="shared" si="23"/>
        <v>0</v>
      </c>
      <c r="CM44" s="51">
        <f t="shared" si="23"/>
        <v>0</v>
      </c>
      <c r="CN44" s="51">
        <f t="shared" si="23"/>
        <v>0</v>
      </c>
      <c r="CO44" s="51">
        <f t="shared" si="23"/>
        <v>0</v>
      </c>
      <c r="CP44" s="51">
        <f t="shared" si="23"/>
        <v>0</v>
      </c>
      <c r="CQ44" s="51">
        <f t="shared" si="23"/>
        <v>0</v>
      </c>
      <c r="CR44" s="51">
        <f t="shared" si="23"/>
        <v>0</v>
      </c>
      <c r="CS44" s="51">
        <f t="shared" si="23"/>
        <v>0</v>
      </c>
      <c r="CT44" s="51">
        <f t="shared" si="20"/>
        <v>0</v>
      </c>
      <c r="CU44" s="51">
        <f t="shared" si="20"/>
        <v>0</v>
      </c>
      <c r="CV44" s="51">
        <f t="shared" si="20"/>
        <v>0</v>
      </c>
      <c r="CW44" s="51">
        <f t="shared" si="20"/>
        <v>0</v>
      </c>
      <c r="CX44" s="51">
        <f t="shared" si="20"/>
        <v>0</v>
      </c>
    </row>
    <row r="45" spans="1:102" ht="15">
      <c r="A45" s="59" t="s">
        <v>29</v>
      </c>
      <c r="B45" s="51">
        <f>IF(B$34=0,0,B$34*B39/100)</f>
        <v>0.029859502195137354</v>
      </c>
      <c r="C45" s="51">
        <f aca="true" t="shared" si="24" ref="C45:BH46">IF(C$34=0,0,C$34*C39/100)</f>
        <v>3.8268005673539203</v>
      </c>
      <c r="D45" s="51">
        <f t="shared" si="24"/>
        <v>0.39924073641371605</v>
      </c>
      <c r="E45" s="51">
        <f t="shared" si="24"/>
        <v>0.0036070923051147188</v>
      </c>
      <c r="F45" s="51">
        <f t="shared" si="24"/>
        <v>0</v>
      </c>
      <c r="G45" s="51">
        <f t="shared" si="24"/>
        <v>0.7668547661850635</v>
      </c>
      <c r="H45" s="51">
        <f t="shared" si="24"/>
        <v>2.3061116513667392</v>
      </c>
      <c r="I45" s="51">
        <f t="shared" si="24"/>
        <v>0.005159562092281022</v>
      </c>
      <c r="J45" s="51">
        <f t="shared" si="24"/>
        <v>0</v>
      </c>
      <c r="K45" s="51">
        <f t="shared" si="24"/>
        <v>0.06267302560882851</v>
      </c>
      <c r="L45" s="51">
        <f t="shared" si="24"/>
        <v>0.9744375723237739</v>
      </c>
      <c r="M45" s="51">
        <f t="shared" si="24"/>
        <v>0.2122686955845019</v>
      </c>
      <c r="N45" s="51">
        <f t="shared" si="24"/>
        <v>0.1085</v>
      </c>
      <c r="O45" s="51">
        <f t="shared" si="24"/>
        <v>1.3344250826144206</v>
      </c>
      <c r="P45" s="51">
        <f t="shared" si="24"/>
        <v>0.009372503214272103</v>
      </c>
      <c r="Q45" s="51">
        <f t="shared" si="24"/>
        <v>1.7851796463057477</v>
      </c>
      <c r="R45" s="51">
        <f t="shared" si="24"/>
        <v>0.07317502779024125</v>
      </c>
      <c r="S45" s="51">
        <f t="shared" si="24"/>
        <v>0.12788302888409214</v>
      </c>
      <c r="T45" s="51">
        <f t="shared" si="24"/>
        <v>0.25441632579673684</v>
      </c>
      <c r="U45" s="51">
        <f t="shared" si="24"/>
        <v>0.10705534284005473</v>
      </c>
      <c r="V45" s="51">
        <f t="shared" si="24"/>
        <v>3.0308437162323463</v>
      </c>
      <c r="W45" s="51">
        <f t="shared" si="24"/>
        <v>0.07026820641729814</v>
      </c>
      <c r="X45" s="51">
        <f t="shared" si="24"/>
        <v>2.644239961009563</v>
      </c>
      <c r="Y45" s="51">
        <f t="shared" si="24"/>
        <v>8.288155217086349</v>
      </c>
      <c r="Z45" s="51">
        <f t="shared" si="24"/>
        <v>0.32622949365728393</v>
      </c>
      <c r="AA45" s="51">
        <f t="shared" si="24"/>
        <v>4.469739139769495</v>
      </c>
      <c r="AB45" s="51">
        <f t="shared" si="24"/>
        <v>0.4345404242118758</v>
      </c>
      <c r="AC45" s="51">
        <f t="shared" si="24"/>
        <v>0</v>
      </c>
      <c r="AD45" s="51">
        <f t="shared" si="24"/>
        <v>0.6663022965858257</v>
      </c>
      <c r="AE45" s="51">
        <f t="shared" si="24"/>
        <v>0.0013249000213320875</v>
      </c>
      <c r="AF45" s="51">
        <f t="shared" si="24"/>
        <v>0</v>
      </c>
      <c r="AG45" s="51">
        <f t="shared" si="24"/>
        <v>0</v>
      </c>
      <c r="AH45" s="51">
        <f t="shared" si="24"/>
        <v>0.050610251229215156</v>
      </c>
      <c r="AI45" s="51">
        <f t="shared" si="24"/>
        <v>0.018549356360766135</v>
      </c>
      <c r="AJ45" s="51">
        <f t="shared" si="24"/>
        <v>37.11852624731548</v>
      </c>
      <c r="AK45" s="51">
        <f t="shared" si="24"/>
        <v>5.909834264103983</v>
      </c>
      <c r="AL45" s="51">
        <f t="shared" si="24"/>
        <v>0.3371987542155268</v>
      </c>
      <c r="AM45" s="51">
        <f t="shared" si="24"/>
        <v>11.239257822848126</v>
      </c>
      <c r="AN45" s="51">
        <f t="shared" si="24"/>
        <v>3.48420346583621</v>
      </c>
      <c r="AO45" s="51">
        <f t="shared" si="24"/>
        <v>0.11208867713424565</v>
      </c>
      <c r="AP45" s="51">
        <f t="shared" si="24"/>
        <v>0.00078314869620105</v>
      </c>
      <c r="AQ45" s="51">
        <f t="shared" si="24"/>
        <v>268.84916561214516</v>
      </c>
      <c r="AR45" s="51">
        <f t="shared" si="24"/>
        <v>0</v>
      </c>
      <c r="AS45" s="51">
        <f t="shared" si="24"/>
        <v>0.5984432730665614</v>
      </c>
      <c r="AT45" s="51">
        <f t="shared" si="24"/>
        <v>1.5054188691615593</v>
      </c>
      <c r="AU45" s="51">
        <f t="shared" si="24"/>
        <v>0.5556558222948523</v>
      </c>
      <c r="AV45" s="51">
        <f t="shared" si="24"/>
        <v>1.118064697000649</v>
      </c>
      <c r="AW45" s="51">
        <f t="shared" si="24"/>
        <v>0.08517298988730851</v>
      </c>
      <c r="AX45" s="51">
        <f t="shared" si="24"/>
        <v>0.06646486030389781</v>
      </c>
      <c r="AY45" s="51">
        <f t="shared" si="24"/>
        <v>0</v>
      </c>
      <c r="AZ45" s="51"/>
      <c r="BA45" s="51"/>
      <c r="BB45" s="51">
        <f t="shared" si="24"/>
        <v>8.555394163475507</v>
      </c>
      <c r="BC45" s="51">
        <f>IF(BC$34=0,0,BC$34*BC39/100)</f>
        <v>1.711078832695102</v>
      </c>
      <c r="BD45" s="51">
        <f t="shared" si="24"/>
        <v>0</v>
      </c>
      <c r="BE45" s="51"/>
      <c r="BF45" s="51">
        <f t="shared" si="24"/>
        <v>1.25</v>
      </c>
      <c r="BG45" s="51">
        <f t="shared" si="24"/>
        <v>3.1650607457059077</v>
      </c>
      <c r="BH45" s="51">
        <f t="shared" si="24"/>
        <v>0.00812724950655986</v>
      </c>
      <c r="BI45" s="51">
        <f aca="true" t="shared" si="25" ref="BI45:BT45">IF(BI$34=0,0,BI$34*BI39/100)</f>
        <v>1324.0420391406803</v>
      </c>
      <c r="BJ45" s="51">
        <f t="shared" si="25"/>
        <v>1.647628937348563</v>
      </c>
      <c r="BK45" s="51">
        <f t="shared" si="25"/>
        <v>5</v>
      </c>
      <c r="BL45" s="51">
        <f t="shared" si="25"/>
        <v>4.845010785331949</v>
      </c>
      <c r="BM45" s="51">
        <f t="shared" si="25"/>
        <v>0</v>
      </c>
      <c r="BN45" s="51">
        <f t="shared" si="25"/>
        <v>0</v>
      </c>
      <c r="BO45" s="51">
        <f t="shared" si="25"/>
        <v>0</v>
      </c>
      <c r="BP45" s="51">
        <f t="shared" si="25"/>
        <v>25.187055117533028</v>
      </c>
      <c r="BQ45" s="51">
        <f t="shared" si="25"/>
        <v>15.294247458287291</v>
      </c>
      <c r="BR45" s="51">
        <f t="shared" si="25"/>
        <v>0</v>
      </c>
      <c r="BS45" s="51">
        <f t="shared" si="25"/>
        <v>0</v>
      </c>
      <c r="BT45" s="51">
        <f t="shared" si="25"/>
        <v>0</v>
      </c>
      <c r="BU45" s="51" t="s">
        <v>132</v>
      </c>
      <c r="BV45" s="51" t="s">
        <v>132</v>
      </c>
      <c r="BW45" s="51">
        <f aca="true" t="shared" si="26" ref="BW45:CS45">IF(BW$34=0,0,BW$34*BW39/100)</f>
        <v>0</v>
      </c>
      <c r="BX45" s="51">
        <f t="shared" si="26"/>
        <v>0</v>
      </c>
      <c r="BY45" s="51">
        <f t="shared" si="26"/>
        <v>0</v>
      </c>
      <c r="BZ45" s="51">
        <f t="shared" si="26"/>
        <v>0</v>
      </c>
      <c r="CA45" s="51">
        <f t="shared" si="26"/>
        <v>0</v>
      </c>
      <c r="CB45" s="51">
        <f t="shared" si="26"/>
        <v>0</v>
      </c>
      <c r="CC45" s="51">
        <f t="shared" si="26"/>
        <v>0</v>
      </c>
      <c r="CD45" s="51">
        <f t="shared" si="26"/>
        <v>0</v>
      </c>
      <c r="CE45" s="51">
        <f t="shared" si="26"/>
        <v>0</v>
      </c>
      <c r="CF45" s="51">
        <f t="shared" si="26"/>
        <v>2.058130279352012</v>
      </c>
      <c r="CG45" s="51">
        <f>IF(CG$34=0,0,CG$34*CG39/100)</f>
        <v>0</v>
      </c>
      <c r="CH45" s="51">
        <f t="shared" si="26"/>
        <v>0.07624426403106248</v>
      </c>
      <c r="CI45" s="51">
        <f t="shared" si="26"/>
        <v>0.5660745064665583</v>
      </c>
      <c r="CJ45" s="51">
        <f t="shared" si="26"/>
        <v>0</v>
      </c>
      <c r="CK45" s="51">
        <f t="shared" si="26"/>
        <v>0.09483332484402084</v>
      </c>
      <c r="CL45" s="51">
        <f t="shared" si="26"/>
        <v>0</v>
      </c>
      <c r="CM45" s="51">
        <f t="shared" si="26"/>
        <v>0</v>
      </c>
      <c r="CN45" s="51">
        <f t="shared" si="26"/>
        <v>0</v>
      </c>
      <c r="CO45" s="51">
        <f t="shared" si="26"/>
        <v>0</v>
      </c>
      <c r="CP45" s="51">
        <f t="shared" si="26"/>
        <v>0</v>
      </c>
      <c r="CQ45" s="51">
        <f t="shared" si="26"/>
        <v>0</v>
      </c>
      <c r="CR45" s="51">
        <f t="shared" si="26"/>
        <v>0</v>
      </c>
      <c r="CS45" s="51">
        <f t="shared" si="26"/>
        <v>0</v>
      </c>
      <c r="CT45" s="51">
        <f t="shared" si="20"/>
        <v>0</v>
      </c>
      <c r="CU45" s="51">
        <f t="shared" si="20"/>
        <v>0</v>
      </c>
      <c r="CV45" s="51">
        <f t="shared" si="20"/>
        <v>0</v>
      </c>
      <c r="CW45" s="51">
        <f t="shared" si="20"/>
        <v>0</v>
      </c>
      <c r="CX45" s="51">
        <f t="shared" si="20"/>
        <v>0</v>
      </c>
    </row>
    <row r="46" spans="1:102" ht="15">
      <c r="A46" s="59" t="s">
        <v>30</v>
      </c>
      <c r="B46" s="51">
        <f>IF(B$34=0,0,B$34*B40/100)</f>
        <v>0.1403098434105311</v>
      </c>
      <c r="C46" s="51">
        <f t="shared" si="24"/>
        <v>0.08876645872517427</v>
      </c>
      <c r="D46" s="51">
        <f t="shared" si="24"/>
        <v>0.030261282660332397</v>
      </c>
      <c r="E46" s="51">
        <f t="shared" si="24"/>
        <v>0.15316945617572483</v>
      </c>
      <c r="F46" s="51">
        <f t="shared" si="24"/>
        <v>0</v>
      </c>
      <c r="G46" s="51">
        <f t="shared" si="24"/>
        <v>0.862052668821057</v>
      </c>
      <c r="H46" s="51">
        <f t="shared" si="24"/>
        <v>0.268298473412917</v>
      </c>
      <c r="I46" s="51">
        <f t="shared" si="24"/>
        <v>0.5638170843686334</v>
      </c>
      <c r="J46" s="51">
        <f t="shared" si="24"/>
        <v>0</v>
      </c>
      <c r="K46" s="51">
        <f t="shared" si="24"/>
        <v>0.1422654093669633</v>
      </c>
      <c r="L46" s="51">
        <f t="shared" si="24"/>
        <v>0.22272260320617376</v>
      </c>
      <c r="M46" s="51">
        <f t="shared" si="24"/>
        <v>0.09382944638786386</v>
      </c>
      <c r="N46" s="51">
        <f t="shared" si="24"/>
        <v>0.1085</v>
      </c>
      <c r="O46" s="51">
        <f t="shared" si="24"/>
        <v>1.7718840724615978</v>
      </c>
      <c r="P46" s="51">
        <f t="shared" si="24"/>
        <v>0</v>
      </c>
      <c r="Q46" s="51">
        <f t="shared" si="24"/>
        <v>2.4489557416193493</v>
      </c>
      <c r="R46" s="51">
        <f t="shared" si="24"/>
        <v>0.10038340108846099</v>
      </c>
      <c r="S46" s="51">
        <f t="shared" si="24"/>
        <v>2.2750970737656298</v>
      </c>
      <c r="T46" s="51">
        <f t="shared" si="24"/>
        <v>7.318794444194721</v>
      </c>
      <c r="U46" s="51">
        <f t="shared" si="24"/>
        <v>0.19575292882858542</v>
      </c>
      <c r="V46" s="51">
        <f t="shared" si="24"/>
        <v>5.239679884100104</v>
      </c>
      <c r="W46" s="51">
        <f t="shared" si="24"/>
        <v>0.12147868452755475</v>
      </c>
      <c r="X46" s="51">
        <f t="shared" si="24"/>
        <v>0.2632821592855439</v>
      </c>
      <c r="Y46" s="51">
        <f t="shared" si="24"/>
        <v>81.6501980715873</v>
      </c>
      <c r="Z46" s="51">
        <f t="shared" si="24"/>
        <v>3.213827694611497</v>
      </c>
      <c r="AA46" s="51">
        <f t="shared" si="24"/>
        <v>4.557915284139985</v>
      </c>
      <c r="AB46" s="51">
        <f t="shared" si="24"/>
        <v>0</v>
      </c>
      <c r="AC46" s="51">
        <f t="shared" si="24"/>
        <v>0</v>
      </c>
      <c r="AD46" s="51">
        <f t="shared" si="24"/>
        <v>1.2624714869240896</v>
      </c>
      <c r="AE46" s="51">
        <f t="shared" si="24"/>
        <v>0</v>
      </c>
      <c r="AF46" s="51">
        <f t="shared" si="24"/>
        <v>0</v>
      </c>
      <c r="AG46" s="51">
        <f t="shared" si="24"/>
        <v>0</v>
      </c>
      <c r="AH46" s="51">
        <f t="shared" si="24"/>
        <v>0</v>
      </c>
      <c r="AI46" s="51">
        <f t="shared" si="24"/>
        <v>0</v>
      </c>
      <c r="AJ46" s="51">
        <f t="shared" si="24"/>
        <v>1.747588057637681</v>
      </c>
      <c r="AK46" s="51">
        <f t="shared" si="24"/>
        <v>0</v>
      </c>
      <c r="AL46" s="51">
        <f t="shared" si="24"/>
        <v>0.002679490617357921</v>
      </c>
      <c r="AM46" s="51">
        <f t="shared" si="24"/>
        <v>0</v>
      </c>
      <c r="AN46" s="51">
        <f t="shared" si="24"/>
        <v>0</v>
      </c>
      <c r="AO46" s="51">
        <f t="shared" si="24"/>
        <v>0.04365546159139548</v>
      </c>
      <c r="AP46" s="51">
        <f t="shared" si="24"/>
        <v>0</v>
      </c>
      <c r="AQ46" s="51">
        <f t="shared" si="24"/>
        <v>0.09080498113963398</v>
      </c>
      <c r="AR46" s="51">
        <f t="shared" si="24"/>
        <v>0</v>
      </c>
      <c r="AS46" s="51">
        <f t="shared" si="24"/>
        <v>0</v>
      </c>
      <c r="AT46" s="51">
        <f t="shared" si="24"/>
        <v>0</v>
      </c>
      <c r="AU46" s="51">
        <f t="shared" si="24"/>
        <v>0.0001950901700354094</v>
      </c>
      <c r="AV46" s="51">
        <f t="shared" si="24"/>
        <v>0.17248722850509463</v>
      </c>
      <c r="AW46" s="51">
        <f t="shared" si="24"/>
        <v>0</v>
      </c>
      <c r="AX46" s="51">
        <f t="shared" si="24"/>
        <v>0.0010912979598370293</v>
      </c>
      <c r="AY46" s="51">
        <f t="shared" si="24"/>
        <v>0</v>
      </c>
      <c r="AZ46" s="51"/>
      <c r="BA46" s="51"/>
      <c r="BB46" s="51">
        <f t="shared" si="24"/>
        <v>1.2861481579294831</v>
      </c>
      <c r="BC46" s="51">
        <f>IF(BC$34=0,0,BC$34*BC40/100)</f>
        <v>0.257229631585896</v>
      </c>
      <c r="BD46" s="51">
        <f t="shared" si="24"/>
        <v>0</v>
      </c>
      <c r="BE46" s="51"/>
      <c r="BF46" s="51">
        <f t="shared" si="24"/>
        <v>1.25</v>
      </c>
      <c r="BG46" s="51">
        <f t="shared" si="24"/>
        <v>1.6045245077503154</v>
      </c>
      <c r="BH46" s="51">
        <f t="shared" si="24"/>
        <v>0.033592631293780706</v>
      </c>
      <c r="BI46" s="51">
        <f aca="true" t="shared" si="27" ref="BI46:BT46">IF(BI$34=0,0,BI$34*BI40/100)</f>
        <v>20.781777346435234</v>
      </c>
      <c r="BJ46" s="51">
        <f t="shared" si="27"/>
        <v>2.9595015576323993</v>
      </c>
      <c r="BK46" s="51">
        <f t="shared" si="27"/>
        <v>0</v>
      </c>
      <c r="BL46" s="51">
        <f t="shared" si="27"/>
        <v>0.13341855077095066</v>
      </c>
      <c r="BM46" s="51">
        <f t="shared" si="27"/>
        <v>0</v>
      </c>
      <c r="BN46" s="51">
        <f t="shared" si="27"/>
        <v>0</v>
      </c>
      <c r="BO46" s="51">
        <f t="shared" si="27"/>
        <v>0</v>
      </c>
      <c r="BP46" s="51">
        <f t="shared" si="27"/>
        <v>12.672717134845968</v>
      </c>
      <c r="BQ46" s="51">
        <f t="shared" si="27"/>
        <v>7.695209738684038</v>
      </c>
      <c r="BR46" s="51">
        <f t="shared" si="27"/>
        <v>0</v>
      </c>
      <c r="BS46" s="51">
        <f t="shared" si="27"/>
        <v>0</v>
      </c>
      <c r="BT46" s="51">
        <f t="shared" si="27"/>
        <v>0</v>
      </c>
      <c r="BU46" s="51" t="s">
        <v>132</v>
      </c>
      <c r="BV46" s="51" t="s">
        <v>132</v>
      </c>
      <c r="BW46" s="51">
        <f aca="true" t="shared" si="28" ref="BW46:CS46">IF(BW$34=0,0,BW$34*BW40/100)</f>
        <v>0</v>
      </c>
      <c r="BX46" s="51">
        <f t="shared" si="28"/>
        <v>0</v>
      </c>
      <c r="BY46" s="51">
        <f t="shared" si="28"/>
        <v>0</v>
      </c>
      <c r="BZ46" s="51">
        <f t="shared" si="28"/>
        <v>0</v>
      </c>
      <c r="CA46" s="51">
        <f t="shared" si="28"/>
        <v>0</v>
      </c>
      <c r="CB46" s="51">
        <f t="shared" si="28"/>
        <v>0</v>
      </c>
      <c r="CC46" s="51">
        <f t="shared" si="28"/>
        <v>0</v>
      </c>
      <c r="CD46" s="51">
        <f t="shared" si="28"/>
        <v>0</v>
      </c>
      <c r="CE46" s="51">
        <f t="shared" si="28"/>
        <v>0</v>
      </c>
      <c r="CF46" s="51">
        <f t="shared" si="28"/>
        <v>1.0355360217849954</v>
      </c>
      <c r="CG46" s="51">
        <f>IF(CG$34=0,0,CG$34*CG40/100)</f>
        <v>0</v>
      </c>
      <c r="CH46" s="51">
        <f t="shared" si="28"/>
        <v>0.07624426403106248</v>
      </c>
      <c r="CI46" s="51">
        <f t="shared" si="28"/>
        <v>0.000677534271361676</v>
      </c>
      <c r="CJ46" s="51">
        <f t="shared" si="28"/>
        <v>0</v>
      </c>
      <c r="CK46" s="51">
        <f t="shared" si="28"/>
        <v>0.04902344654815018</v>
      </c>
      <c r="CL46" s="51">
        <f t="shared" si="28"/>
        <v>0</v>
      </c>
      <c r="CM46" s="51">
        <f t="shared" si="28"/>
        <v>0</v>
      </c>
      <c r="CN46" s="51">
        <f t="shared" si="28"/>
        <v>0</v>
      </c>
      <c r="CO46" s="51">
        <f t="shared" si="28"/>
        <v>0</v>
      </c>
      <c r="CP46" s="51">
        <f t="shared" si="28"/>
        <v>0</v>
      </c>
      <c r="CQ46" s="51">
        <f t="shared" si="28"/>
        <v>0</v>
      </c>
      <c r="CR46" s="51">
        <f t="shared" si="28"/>
        <v>0</v>
      </c>
      <c r="CS46" s="51">
        <f t="shared" si="28"/>
        <v>0</v>
      </c>
      <c r="CT46" s="51">
        <f t="shared" si="20"/>
        <v>0</v>
      </c>
      <c r="CU46" s="51">
        <f t="shared" si="20"/>
        <v>0</v>
      </c>
      <c r="CV46" s="51">
        <f t="shared" si="20"/>
        <v>0</v>
      </c>
      <c r="CW46" s="51">
        <f t="shared" si="20"/>
        <v>0</v>
      </c>
      <c r="CX46" s="51">
        <f t="shared" si="20"/>
        <v>0</v>
      </c>
    </row>
    <row r="47" spans="2:102" ht="1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73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</row>
    <row r="48" spans="1:102" ht="15.75">
      <c r="A48" s="77" t="s">
        <v>149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</row>
    <row r="49" spans="1:102" ht="15">
      <c r="A49" s="63" t="s">
        <v>150</v>
      </c>
      <c r="B49" s="51">
        <f>B16*B23/100</f>
        <v>0</v>
      </c>
      <c r="C49" s="51">
        <f aca="true" t="shared" si="29" ref="C49:AY49">C16*C23/100</f>
        <v>8.463000000000001</v>
      </c>
      <c r="D49" s="51">
        <f t="shared" si="29"/>
        <v>5.439000000000001</v>
      </c>
      <c r="E49" s="51">
        <f t="shared" si="29"/>
        <v>0.39480000000000004</v>
      </c>
      <c r="F49" s="51">
        <f t="shared" si="29"/>
        <v>0</v>
      </c>
      <c r="G49" s="51">
        <f t="shared" si="29"/>
        <v>0</v>
      </c>
      <c r="H49" s="51">
        <f t="shared" si="29"/>
        <v>21.5172</v>
      </c>
      <c r="I49" s="51">
        <f t="shared" si="29"/>
        <v>0.273</v>
      </c>
      <c r="J49" s="51">
        <f t="shared" si="29"/>
        <v>0</v>
      </c>
      <c r="K49" s="51">
        <f t="shared" si="29"/>
        <v>0</v>
      </c>
      <c r="L49" s="51">
        <f t="shared" si="29"/>
        <v>4.556</v>
      </c>
      <c r="M49" s="51">
        <f t="shared" si="29"/>
        <v>1.275</v>
      </c>
      <c r="N49" s="51">
        <f t="shared" si="29"/>
        <v>0</v>
      </c>
      <c r="O49" s="51">
        <f t="shared" si="29"/>
        <v>0</v>
      </c>
      <c r="P49" s="51">
        <f t="shared" si="29"/>
        <v>0</v>
      </c>
      <c r="Q49" s="51">
        <f t="shared" si="29"/>
        <v>0</v>
      </c>
      <c r="R49" s="51">
        <f t="shared" si="29"/>
        <v>0</v>
      </c>
      <c r="S49" s="51">
        <f t="shared" si="29"/>
        <v>0</v>
      </c>
      <c r="T49" s="51">
        <f t="shared" si="29"/>
        <v>0</v>
      </c>
      <c r="U49" s="51">
        <f t="shared" si="29"/>
        <v>0</v>
      </c>
      <c r="V49" s="51">
        <f t="shared" si="29"/>
        <v>0</v>
      </c>
      <c r="W49" s="51">
        <f t="shared" si="29"/>
        <v>0</v>
      </c>
      <c r="X49" s="51">
        <f t="shared" si="29"/>
        <v>0</v>
      </c>
      <c r="Y49" s="51">
        <f t="shared" si="29"/>
        <v>0</v>
      </c>
      <c r="Z49" s="51">
        <f t="shared" si="29"/>
        <v>0</v>
      </c>
      <c r="AA49" s="51">
        <f t="shared" si="29"/>
        <v>0</v>
      </c>
      <c r="AB49" s="51">
        <f t="shared" si="29"/>
        <v>0</v>
      </c>
      <c r="AC49" s="51">
        <f t="shared" si="29"/>
        <v>0</v>
      </c>
      <c r="AD49" s="51">
        <f t="shared" si="29"/>
        <v>0</v>
      </c>
      <c r="AE49" s="51">
        <f t="shared" si="29"/>
        <v>0</v>
      </c>
      <c r="AF49" s="51">
        <f t="shared" si="29"/>
        <v>0</v>
      </c>
      <c r="AG49" s="51">
        <f t="shared" si="29"/>
        <v>0</v>
      </c>
      <c r="AH49" s="51">
        <f t="shared" si="29"/>
        <v>0</v>
      </c>
      <c r="AI49" s="51">
        <f t="shared" si="29"/>
        <v>0</v>
      </c>
      <c r="AJ49" s="51">
        <f t="shared" si="29"/>
        <v>19.488599999999998</v>
      </c>
      <c r="AK49" s="51">
        <f t="shared" si="29"/>
        <v>0</v>
      </c>
      <c r="AL49" s="51">
        <f t="shared" si="29"/>
        <v>0</v>
      </c>
      <c r="AM49" s="51">
        <f t="shared" si="29"/>
        <v>0</v>
      </c>
      <c r="AN49" s="51">
        <f t="shared" si="29"/>
        <v>65.1926</v>
      </c>
      <c r="AO49" s="51">
        <f t="shared" si="29"/>
        <v>6.2219999999999995</v>
      </c>
      <c r="AP49" s="51">
        <f t="shared" si="29"/>
        <v>0</v>
      </c>
      <c r="AQ49" s="51">
        <f t="shared" si="29"/>
        <v>0</v>
      </c>
      <c r="AR49" s="51">
        <f t="shared" si="29"/>
        <v>0</v>
      </c>
      <c r="AS49" s="51">
        <f t="shared" si="29"/>
        <v>0</v>
      </c>
      <c r="AT49" s="51">
        <f t="shared" si="29"/>
        <v>0</v>
      </c>
      <c r="AU49" s="51">
        <f t="shared" si="29"/>
        <v>0</v>
      </c>
      <c r="AV49" s="51">
        <f t="shared" si="29"/>
        <v>0</v>
      </c>
      <c r="AW49" s="51">
        <f t="shared" si="29"/>
        <v>0</v>
      </c>
      <c r="AX49" s="51">
        <f t="shared" si="29"/>
        <v>0</v>
      </c>
      <c r="AY49" s="51">
        <f t="shared" si="29"/>
        <v>0</v>
      </c>
      <c r="AZ49" s="51"/>
      <c r="BA49" s="51"/>
      <c r="BB49" s="51">
        <f>BB16*BB23/100</f>
        <v>0</v>
      </c>
      <c r="BC49" s="51">
        <f>BC16*BC23/100</f>
        <v>0</v>
      </c>
      <c r="BD49" s="51">
        <f>BD16*BD23/100</f>
        <v>0</v>
      </c>
      <c r="BE49" s="51"/>
      <c r="BF49" s="51">
        <f aca="true" t="shared" si="30" ref="BF49:CS49">BF16*BF23/100</f>
        <v>0</v>
      </c>
      <c r="BG49" s="51">
        <f t="shared" si="30"/>
        <v>0</v>
      </c>
      <c r="BH49" s="51">
        <f t="shared" si="30"/>
        <v>0</v>
      </c>
      <c r="BI49" s="51">
        <f t="shared" si="30"/>
        <v>970.125</v>
      </c>
      <c r="BJ49" s="51">
        <f t="shared" si="30"/>
        <v>0</v>
      </c>
      <c r="BK49" s="51">
        <f t="shared" si="30"/>
        <v>0</v>
      </c>
      <c r="BL49" s="51">
        <f t="shared" si="30"/>
        <v>0</v>
      </c>
      <c r="BM49" s="51">
        <f t="shared" si="30"/>
        <v>0</v>
      </c>
      <c r="BN49" s="51">
        <f t="shared" si="30"/>
        <v>0</v>
      </c>
      <c r="BO49" s="51">
        <f t="shared" si="30"/>
        <v>0</v>
      </c>
      <c r="BP49" s="51">
        <f t="shared" si="30"/>
        <v>0</v>
      </c>
      <c r="BQ49" s="51">
        <f t="shared" si="30"/>
        <v>0</v>
      </c>
      <c r="BR49" s="51">
        <f t="shared" si="30"/>
        <v>0</v>
      </c>
      <c r="BS49" s="51">
        <f t="shared" si="30"/>
        <v>0</v>
      </c>
      <c r="BT49" s="51">
        <f t="shared" si="30"/>
        <v>0</v>
      </c>
      <c r="BU49" s="51" t="s">
        <v>132</v>
      </c>
      <c r="BV49" s="51" t="s">
        <v>132</v>
      </c>
      <c r="BW49" s="51">
        <f t="shared" si="30"/>
        <v>0</v>
      </c>
      <c r="BX49" s="51">
        <f t="shared" si="30"/>
        <v>0</v>
      </c>
      <c r="BY49" s="51">
        <f t="shared" si="30"/>
        <v>0</v>
      </c>
      <c r="BZ49" s="51">
        <f t="shared" si="30"/>
        <v>0</v>
      </c>
      <c r="CA49" s="51">
        <f t="shared" si="30"/>
        <v>0</v>
      </c>
      <c r="CB49" s="51">
        <f t="shared" si="30"/>
        <v>0</v>
      </c>
      <c r="CC49" s="51">
        <f t="shared" si="30"/>
        <v>0</v>
      </c>
      <c r="CD49" s="51">
        <f t="shared" si="30"/>
        <v>0</v>
      </c>
      <c r="CE49" s="51">
        <f t="shared" si="30"/>
        <v>0</v>
      </c>
      <c r="CF49" s="51">
        <f t="shared" si="30"/>
        <v>0</v>
      </c>
      <c r="CG49" s="51">
        <f>CG16*CG23/100</f>
        <v>0</v>
      </c>
      <c r="CH49" s="51">
        <f t="shared" si="30"/>
        <v>0</v>
      </c>
      <c r="CI49" s="51">
        <f t="shared" si="30"/>
        <v>0</v>
      </c>
      <c r="CJ49" s="51">
        <f t="shared" si="30"/>
        <v>0</v>
      </c>
      <c r="CK49" s="51">
        <f t="shared" si="30"/>
        <v>0</v>
      </c>
      <c r="CL49" s="51">
        <f t="shared" si="30"/>
        <v>0</v>
      </c>
      <c r="CM49" s="51">
        <f t="shared" si="30"/>
        <v>0</v>
      </c>
      <c r="CN49" s="51">
        <f t="shared" si="30"/>
        <v>0</v>
      </c>
      <c r="CO49" s="51">
        <f t="shared" si="30"/>
        <v>0</v>
      </c>
      <c r="CP49" s="51">
        <f t="shared" si="30"/>
        <v>0</v>
      </c>
      <c r="CQ49" s="51">
        <f t="shared" si="30"/>
        <v>0</v>
      </c>
      <c r="CR49" s="51">
        <f t="shared" si="30"/>
        <v>0</v>
      </c>
      <c r="CS49" s="51">
        <f t="shared" si="30"/>
        <v>0</v>
      </c>
      <c r="CT49" s="51">
        <f>CT16*CT23/100</f>
        <v>0</v>
      </c>
      <c r="CU49" s="51">
        <f>CU16*CU23/100</f>
        <v>0</v>
      </c>
      <c r="CV49" s="51">
        <f>CV16*CV23/100</f>
        <v>0</v>
      </c>
      <c r="CW49" s="51">
        <f>CW16*CW23/100</f>
        <v>0</v>
      </c>
      <c r="CX49" s="51">
        <f>CX16*CX23/100</f>
        <v>0</v>
      </c>
    </row>
    <row r="50" spans="1:102" ht="15">
      <c r="A50" s="63" t="s">
        <v>127</v>
      </c>
      <c r="B50" s="51">
        <f>B16*B28/B26</f>
        <v>0.09821689564454837</v>
      </c>
      <c r="C50" s="51">
        <f aca="true" t="shared" si="31" ref="C50:AY50">C16*C28/C26</f>
        <v>5.887628594038512</v>
      </c>
      <c r="D50" s="51">
        <f t="shared" si="31"/>
        <v>3.42790516906335</v>
      </c>
      <c r="E50" s="51">
        <f t="shared" si="31"/>
        <v>0.705</v>
      </c>
      <c r="F50" s="51">
        <f t="shared" si="31"/>
        <v>0</v>
      </c>
      <c r="G50" s="51">
        <f t="shared" si="31"/>
        <v>4.279511826331137</v>
      </c>
      <c r="H50" s="51">
        <f t="shared" si="31"/>
        <v>28.49772689004883</v>
      </c>
      <c r="I50" s="51">
        <f t="shared" si="31"/>
        <v>0.3909382518043304</v>
      </c>
      <c r="J50" s="51">
        <f t="shared" si="31"/>
        <v>0</v>
      </c>
      <c r="K50" s="51">
        <f t="shared" si="31"/>
        <v>0.21322994911558033</v>
      </c>
      <c r="L50" s="51">
        <f t="shared" si="31"/>
        <v>5.3291849847818735</v>
      </c>
      <c r="M50" s="51">
        <f t="shared" si="31"/>
        <v>1.4913763949949272</v>
      </c>
      <c r="N50" s="51">
        <f t="shared" si="31"/>
        <v>0.07724401692066987</v>
      </c>
      <c r="O50" s="51">
        <f t="shared" si="31"/>
        <v>44.00539343157084</v>
      </c>
      <c r="P50" s="51">
        <f t="shared" si="31"/>
        <v>4.32389138503614</v>
      </c>
      <c r="Q50" s="51">
        <f t="shared" si="31"/>
        <v>50.27021659693904</v>
      </c>
      <c r="R50" s="51">
        <f t="shared" si="31"/>
        <v>2.513510829846952</v>
      </c>
      <c r="S50" s="51">
        <f t="shared" si="31"/>
        <v>4.99129946674151</v>
      </c>
      <c r="T50" s="51">
        <f t="shared" si="31"/>
        <v>1.5850597206289223</v>
      </c>
      <c r="U50" s="51">
        <f t="shared" si="31"/>
        <v>2.3244341265235056</v>
      </c>
      <c r="V50" s="51">
        <f t="shared" si="31"/>
        <v>25.234331776128972</v>
      </c>
      <c r="W50" s="51">
        <f t="shared" si="31"/>
        <v>3.757002839607951</v>
      </c>
      <c r="X50" s="51">
        <f t="shared" si="31"/>
        <v>34.77889338964061</v>
      </c>
      <c r="Y50" s="51">
        <f t="shared" si="31"/>
        <v>11.63301512207485</v>
      </c>
      <c r="Z50" s="51">
        <f t="shared" si="31"/>
        <v>0.45788628875559684</v>
      </c>
      <c r="AA50" s="51">
        <f t="shared" si="31"/>
        <v>80.45553046257925</v>
      </c>
      <c r="AB50" s="51">
        <f t="shared" si="31"/>
        <v>9.475729618446715</v>
      </c>
      <c r="AC50" s="51">
        <f t="shared" si="31"/>
        <v>0</v>
      </c>
      <c r="AD50" s="51">
        <f t="shared" si="31"/>
        <v>1.5964373683646877</v>
      </c>
      <c r="AE50" s="51">
        <f t="shared" si="31"/>
        <v>0.10069294066695539</v>
      </c>
      <c r="AF50" s="51">
        <f t="shared" si="31"/>
        <v>0</v>
      </c>
      <c r="AG50" s="51">
        <f t="shared" si="31"/>
        <v>6.97206258830028</v>
      </c>
      <c r="AH50" s="51">
        <f t="shared" si="31"/>
        <v>0</v>
      </c>
      <c r="AI50" s="51">
        <f t="shared" si="31"/>
        <v>68.60329636943642</v>
      </c>
      <c r="AJ50" s="51">
        <f t="shared" si="31"/>
        <v>23.59472699251431</v>
      </c>
      <c r="AK50" s="51">
        <f t="shared" si="31"/>
        <v>1.951372238129953</v>
      </c>
      <c r="AL50" s="51">
        <f t="shared" si="31"/>
        <v>4.240295564540222</v>
      </c>
      <c r="AM50" s="51">
        <f t="shared" si="31"/>
        <v>4.444120771787929</v>
      </c>
      <c r="AN50" s="51">
        <f t="shared" si="31"/>
        <v>22.6552914000695</v>
      </c>
      <c r="AO50" s="51">
        <f t="shared" si="31"/>
        <v>4.729950900163666</v>
      </c>
      <c r="AP50" s="51">
        <f t="shared" si="31"/>
        <v>0</v>
      </c>
      <c r="AQ50" s="51">
        <f t="shared" si="31"/>
        <v>120.25941621181815</v>
      </c>
      <c r="AR50" s="51">
        <f t="shared" si="31"/>
        <v>0</v>
      </c>
      <c r="AS50" s="51">
        <f t="shared" si="31"/>
        <v>1.9422947692441093</v>
      </c>
      <c r="AT50" s="51">
        <f t="shared" si="31"/>
        <v>0</v>
      </c>
      <c r="AU50" s="51">
        <f t="shared" si="31"/>
        <v>3.260926176145437</v>
      </c>
      <c r="AV50" s="51">
        <f t="shared" si="31"/>
        <v>16.665335064416258</v>
      </c>
      <c r="AW50" s="51">
        <f t="shared" si="31"/>
        <v>1.1215820805165977</v>
      </c>
      <c r="AX50" s="51">
        <f t="shared" si="31"/>
        <v>0.9282099564552195</v>
      </c>
      <c r="AY50" s="51">
        <f t="shared" si="31"/>
        <v>18.48257980878302</v>
      </c>
      <c r="AZ50" s="51"/>
      <c r="BA50" s="51"/>
      <c r="BB50" s="51">
        <f>BB16*BB28/BB26</f>
        <v>1.4174724716570672</v>
      </c>
      <c r="BC50" s="51">
        <f>BC16*BC28/BC26</f>
        <v>0.2798010484249667</v>
      </c>
      <c r="BD50" s="51">
        <f>BD16*BD28/BD26</f>
        <v>0</v>
      </c>
      <c r="BE50" s="51"/>
      <c r="BF50" s="51">
        <f aca="true" t="shared" si="32" ref="BF50:CS50">BF16*BF28/BF26</f>
        <v>0.5363139081455806</v>
      </c>
      <c r="BG50" s="51">
        <f t="shared" si="32"/>
        <v>0.027751949073742937</v>
      </c>
      <c r="BH50" s="51">
        <f t="shared" si="32"/>
        <v>0</v>
      </c>
      <c r="BI50" s="51">
        <f t="shared" si="32"/>
        <v>398.3387899423782</v>
      </c>
      <c r="BJ50" s="51">
        <f t="shared" si="32"/>
        <v>1.9335763466990685</v>
      </c>
      <c r="BK50" s="51">
        <f t="shared" si="32"/>
        <v>1.122415889744629</v>
      </c>
      <c r="BL50" s="51">
        <f t="shared" si="32"/>
        <v>0.1519385260216556</v>
      </c>
      <c r="BM50" s="51">
        <f t="shared" si="32"/>
        <v>0</v>
      </c>
      <c r="BN50" s="51">
        <f t="shared" si="32"/>
        <v>0.38458550780641587</v>
      </c>
      <c r="BO50" s="51">
        <f t="shared" si="32"/>
        <v>0</v>
      </c>
      <c r="BP50" s="51">
        <f t="shared" si="32"/>
        <v>4.474888399656682</v>
      </c>
      <c r="BQ50" s="51">
        <f t="shared" si="32"/>
        <v>2.717270844614403</v>
      </c>
      <c r="BR50" s="51">
        <f t="shared" si="32"/>
        <v>1.0638021201413428</v>
      </c>
      <c r="BS50" s="51">
        <f t="shared" si="32"/>
        <v>0.3011215240436319</v>
      </c>
      <c r="BT50" s="51">
        <f t="shared" si="32"/>
        <v>0</v>
      </c>
      <c r="BU50" s="51" t="s">
        <v>132</v>
      </c>
      <c r="BV50" s="51" t="s">
        <v>132</v>
      </c>
      <c r="BW50" s="51">
        <f t="shared" si="32"/>
        <v>0</v>
      </c>
      <c r="BX50" s="51">
        <f t="shared" si="32"/>
        <v>0</v>
      </c>
      <c r="BY50" s="51">
        <f t="shared" si="32"/>
        <v>0</v>
      </c>
      <c r="BZ50" s="51">
        <f t="shared" si="32"/>
        <v>0.0771320523118857</v>
      </c>
      <c r="CA50" s="51">
        <f t="shared" si="32"/>
        <v>0.021209960558498876</v>
      </c>
      <c r="CB50" s="51">
        <f t="shared" si="32"/>
        <v>0.0018592561170428803</v>
      </c>
      <c r="CC50" s="51">
        <f t="shared" si="32"/>
        <v>0.0521133243679883</v>
      </c>
      <c r="CD50" s="51">
        <f t="shared" si="32"/>
        <v>0.0018592561170428803</v>
      </c>
      <c r="CE50" s="51">
        <f t="shared" si="32"/>
        <v>9.025515131276117E-05</v>
      </c>
      <c r="CF50" s="51">
        <f t="shared" si="32"/>
        <v>0.36566018810366413</v>
      </c>
      <c r="CG50" s="51">
        <f>CG16*CG28/CG26</f>
        <v>0</v>
      </c>
      <c r="CH50" s="51">
        <f t="shared" si="32"/>
        <v>0.0338863395693611</v>
      </c>
      <c r="CI50" s="51">
        <f t="shared" si="32"/>
        <v>3.822190107433059</v>
      </c>
      <c r="CJ50" s="51">
        <f t="shared" si="32"/>
        <v>0</v>
      </c>
      <c r="CK50" s="51">
        <f t="shared" si="32"/>
        <v>8.848237845653353</v>
      </c>
      <c r="CL50" s="51">
        <f t="shared" si="32"/>
        <v>0</v>
      </c>
      <c r="CM50" s="51">
        <f t="shared" si="32"/>
        <v>0</v>
      </c>
      <c r="CN50" s="51">
        <f t="shared" si="32"/>
        <v>0.034758064516129034</v>
      </c>
      <c r="CO50" s="51">
        <f t="shared" si="32"/>
        <v>16.54931178179063</v>
      </c>
      <c r="CP50" s="51">
        <f t="shared" si="32"/>
        <v>0</v>
      </c>
      <c r="CQ50" s="51">
        <f t="shared" si="32"/>
        <v>0</v>
      </c>
      <c r="CR50" s="51">
        <f t="shared" si="32"/>
        <v>0</v>
      </c>
      <c r="CS50" s="51">
        <f t="shared" si="32"/>
        <v>0</v>
      </c>
      <c r="CT50" s="51">
        <f>CT16*CT28/CT26</f>
        <v>0</v>
      </c>
      <c r="CU50" s="51">
        <f>CU16*CU28/CU26</f>
        <v>0</v>
      </c>
      <c r="CV50" s="51">
        <f>CV16*CV28/CV26</f>
        <v>0</v>
      </c>
      <c r="CW50" s="51">
        <f>CW16*CW28/CW26</f>
        <v>0</v>
      </c>
      <c r="CX50" s="51">
        <f>CX16*CX28/CX26</f>
        <v>0</v>
      </c>
    </row>
    <row r="51" spans="1:102" ht="15.75">
      <c r="A51" s="77" t="s">
        <v>128</v>
      </c>
      <c r="B51" s="68">
        <f>MAX(B49:B50)</f>
        <v>0.09821689564454837</v>
      </c>
      <c r="C51" s="68">
        <f aca="true" t="shared" si="33" ref="C51:BH51">MAX(C49:C50)</f>
        <v>8.463000000000001</v>
      </c>
      <c r="D51" s="68">
        <f t="shared" si="33"/>
        <v>5.439000000000001</v>
      </c>
      <c r="E51" s="68">
        <f t="shared" si="33"/>
        <v>0.705</v>
      </c>
      <c r="F51" s="68">
        <f t="shared" si="33"/>
        <v>0</v>
      </c>
      <c r="G51" s="68">
        <f t="shared" si="33"/>
        <v>4.279511826331137</v>
      </c>
      <c r="H51" s="68">
        <f t="shared" si="33"/>
        <v>28.49772689004883</v>
      </c>
      <c r="I51" s="68">
        <f t="shared" si="33"/>
        <v>0.3909382518043304</v>
      </c>
      <c r="J51" s="68">
        <f t="shared" si="33"/>
        <v>0</v>
      </c>
      <c r="K51" s="68">
        <f t="shared" si="33"/>
        <v>0.21322994911558033</v>
      </c>
      <c r="L51" s="68">
        <f t="shared" si="33"/>
        <v>5.3291849847818735</v>
      </c>
      <c r="M51" s="68">
        <f t="shared" si="33"/>
        <v>1.4913763949949272</v>
      </c>
      <c r="N51" s="68">
        <f t="shared" si="33"/>
        <v>0.07724401692066987</v>
      </c>
      <c r="O51" s="68">
        <f t="shared" si="33"/>
        <v>44.00539343157084</v>
      </c>
      <c r="P51" s="68">
        <f t="shared" si="33"/>
        <v>4.32389138503614</v>
      </c>
      <c r="Q51" s="68">
        <f t="shared" si="33"/>
        <v>50.27021659693904</v>
      </c>
      <c r="R51" s="68">
        <f t="shared" si="33"/>
        <v>2.513510829846952</v>
      </c>
      <c r="S51" s="68">
        <f t="shared" si="33"/>
        <v>4.99129946674151</v>
      </c>
      <c r="T51" s="68">
        <f t="shared" si="33"/>
        <v>1.5850597206289223</v>
      </c>
      <c r="U51" s="68">
        <f t="shared" si="33"/>
        <v>2.3244341265235056</v>
      </c>
      <c r="V51" s="68">
        <f t="shared" si="33"/>
        <v>25.234331776128972</v>
      </c>
      <c r="W51" s="68">
        <f t="shared" si="33"/>
        <v>3.757002839607951</v>
      </c>
      <c r="X51" s="68">
        <f t="shared" si="33"/>
        <v>34.77889338964061</v>
      </c>
      <c r="Y51" s="68">
        <f t="shared" si="33"/>
        <v>11.63301512207485</v>
      </c>
      <c r="Z51" s="68">
        <f t="shared" si="33"/>
        <v>0.45788628875559684</v>
      </c>
      <c r="AA51" s="68">
        <f t="shared" si="33"/>
        <v>80.45553046257925</v>
      </c>
      <c r="AB51" s="68">
        <f t="shared" si="33"/>
        <v>9.475729618446715</v>
      </c>
      <c r="AC51" s="68">
        <f t="shared" si="33"/>
        <v>0</v>
      </c>
      <c r="AD51" s="68">
        <f t="shared" si="33"/>
        <v>1.5964373683646877</v>
      </c>
      <c r="AE51" s="68">
        <f t="shared" si="33"/>
        <v>0.10069294066695539</v>
      </c>
      <c r="AF51" s="68">
        <f t="shared" si="33"/>
        <v>0</v>
      </c>
      <c r="AG51" s="68">
        <f t="shared" si="33"/>
        <v>6.97206258830028</v>
      </c>
      <c r="AH51" s="68">
        <f t="shared" si="33"/>
        <v>0</v>
      </c>
      <c r="AI51" s="68">
        <f t="shared" si="33"/>
        <v>68.60329636943642</v>
      </c>
      <c r="AJ51" s="68">
        <f t="shared" si="33"/>
        <v>23.59472699251431</v>
      </c>
      <c r="AK51" s="68">
        <f t="shared" si="33"/>
        <v>1.951372238129953</v>
      </c>
      <c r="AL51" s="68">
        <f t="shared" si="33"/>
        <v>4.240295564540222</v>
      </c>
      <c r="AM51" s="68">
        <f t="shared" si="33"/>
        <v>4.444120771787929</v>
      </c>
      <c r="AN51" s="68">
        <f t="shared" si="33"/>
        <v>65.1926</v>
      </c>
      <c r="AO51" s="68">
        <f t="shared" si="33"/>
        <v>6.2219999999999995</v>
      </c>
      <c r="AP51" s="68">
        <f t="shared" si="33"/>
        <v>0</v>
      </c>
      <c r="AQ51" s="68">
        <f t="shared" si="33"/>
        <v>120.25941621181815</v>
      </c>
      <c r="AR51" s="68">
        <f t="shared" si="33"/>
        <v>0</v>
      </c>
      <c r="AS51" s="68">
        <f t="shared" si="33"/>
        <v>1.9422947692441093</v>
      </c>
      <c r="AT51" s="68">
        <f t="shared" si="33"/>
        <v>0</v>
      </c>
      <c r="AU51" s="68">
        <f t="shared" si="33"/>
        <v>3.260926176145437</v>
      </c>
      <c r="AV51" s="68">
        <f t="shared" si="33"/>
        <v>16.665335064416258</v>
      </c>
      <c r="AW51" s="68">
        <f t="shared" si="33"/>
        <v>1.1215820805165977</v>
      </c>
      <c r="AX51" s="68">
        <f t="shared" si="33"/>
        <v>0.9282099564552195</v>
      </c>
      <c r="AY51" s="68">
        <f t="shared" si="33"/>
        <v>18.48257980878302</v>
      </c>
      <c r="AZ51" s="68"/>
      <c r="BA51" s="68"/>
      <c r="BB51" s="68">
        <f t="shared" si="33"/>
        <v>1.4174724716570672</v>
      </c>
      <c r="BC51" s="68">
        <f>MAX(BC49:BC50)</f>
        <v>0.2798010484249667</v>
      </c>
      <c r="BD51" s="68">
        <f t="shared" si="33"/>
        <v>0</v>
      </c>
      <c r="BE51" s="68"/>
      <c r="BF51" s="68">
        <f t="shared" si="33"/>
        <v>0.5363139081455806</v>
      </c>
      <c r="BG51" s="68">
        <f t="shared" si="33"/>
        <v>0.027751949073742937</v>
      </c>
      <c r="BH51" s="68">
        <f t="shared" si="33"/>
        <v>0</v>
      </c>
      <c r="BI51" s="68">
        <f aca="true" t="shared" si="34" ref="BI51:BT51">MAX(BI49:BI50)</f>
        <v>970.125</v>
      </c>
      <c r="BJ51" s="68">
        <f t="shared" si="34"/>
        <v>1.9335763466990685</v>
      </c>
      <c r="BK51" s="68">
        <f t="shared" si="34"/>
        <v>1.122415889744629</v>
      </c>
      <c r="BL51" s="68">
        <f t="shared" si="34"/>
        <v>0.1519385260216556</v>
      </c>
      <c r="BM51" s="68">
        <f t="shared" si="34"/>
        <v>0</v>
      </c>
      <c r="BN51" s="68">
        <f t="shared" si="34"/>
        <v>0.38458550780641587</v>
      </c>
      <c r="BO51" s="68">
        <f t="shared" si="34"/>
        <v>0</v>
      </c>
      <c r="BP51" s="68">
        <f t="shared" si="34"/>
        <v>4.474888399656682</v>
      </c>
      <c r="BQ51" s="68">
        <f t="shared" si="34"/>
        <v>2.717270844614403</v>
      </c>
      <c r="BR51" s="68">
        <f t="shared" si="34"/>
        <v>1.0638021201413428</v>
      </c>
      <c r="BS51" s="68">
        <f t="shared" si="34"/>
        <v>0.3011215240436319</v>
      </c>
      <c r="BT51" s="68">
        <f t="shared" si="34"/>
        <v>0</v>
      </c>
      <c r="BU51" s="68" t="s">
        <v>132</v>
      </c>
      <c r="BV51" s="68" t="s">
        <v>132</v>
      </c>
      <c r="BW51" s="68">
        <f aca="true" t="shared" si="35" ref="BW51:CS51">MAX(BW49:BW50)</f>
        <v>0</v>
      </c>
      <c r="BX51" s="68">
        <f t="shared" si="35"/>
        <v>0</v>
      </c>
      <c r="BY51" s="68">
        <f t="shared" si="35"/>
        <v>0</v>
      </c>
      <c r="BZ51" s="68">
        <f t="shared" si="35"/>
        <v>0.0771320523118857</v>
      </c>
      <c r="CA51" s="68">
        <f t="shared" si="35"/>
        <v>0.021209960558498876</v>
      </c>
      <c r="CB51" s="68">
        <f t="shared" si="35"/>
        <v>0.0018592561170428803</v>
      </c>
      <c r="CC51" s="68">
        <f t="shared" si="35"/>
        <v>0.0521133243679883</v>
      </c>
      <c r="CD51" s="68">
        <f t="shared" si="35"/>
        <v>0.0018592561170428803</v>
      </c>
      <c r="CE51" s="68">
        <f t="shared" si="35"/>
        <v>9.025515131276117E-05</v>
      </c>
      <c r="CF51" s="68">
        <f t="shared" si="35"/>
        <v>0.36566018810366413</v>
      </c>
      <c r="CG51" s="68">
        <f>MAX(CG49:CG50)</f>
        <v>0</v>
      </c>
      <c r="CH51" s="68">
        <f t="shared" si="35"/>
        <v>0.0338863395693611</v>
      </c>
      <c r="CI51" s="68">
        <f t="shared" si="35"/>
        <v>3.822190107433059</v>
      </c>
      <c r="CJ51" s="68">
        <f t="shared" si="35"/>
        <v>0</v>
      </c>
      <c r="CK51" s="68">
        <f t="shared" si="35"/>
        <v>8.848237845653353</v>
      </c>
      <c r="CL51" s="68">
        <f t="shared" si="35"/>
        <v>0</v>
      </c>
      <c r="CM51" s="68">
        <f t="shared" si="35"/>
        <v>0</v>
      </c>
      <c r="CN51" s="68">
        <f t="shared" si="35"/>
        <v>0.034758064516129034</v>
      </c>
      <c r="CO51" s="68">
        <f t="shared" si="35"/>
        <v>16.54931178179063</v>
      </c>
      <c r="CP51" s="68">
        <f t="shared" si="35"/>
        <v>0</v>
      </c>
      <c r="CQ51" s="68">
        <f t="shared" si="35"/>
        <v>0</v>
      </c>
      <c r="CR51" s="68">
        <f t="shared" si="35"/>
        <v>0</v>
      </c>
      <c r="CS51" s="68">
        <f t="shared" si="35"/>
        <v>0</v>
      </c>
      <c r="CT51" s="68">
        <f>MAX(CT49:CT50)</f>
        <v>0</v>
      </c>
      <c r="CU51" s="68">
        <f>MAX(CU49:CU50)</f>
        <v>0</v>
      </c>
      <c r="CV51" s="68">
        <f>MAX(CV49:CV50)</f>
        <v>0</v>
      </c>
      <c r="CW51" s="68">
        <f>MAX(CW49:CW50)</f>
        <v>0</v>
      </c>
      <c r="CX51" s="68">
        <f>MAX(CX49:CX50)</f>
        <v>0</v>
      </c>
    </row>
    <row r="52" spans="1:102" ht="15">
      <c r="A52" s="63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</row>
    <row r="53" spans="1:111" ht="15.75">
      <c r="A53" s="77" t="s">
        <v>129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39"/>
      <c r="S53" s="64"/>
      <c r="T53" s="39"/>
      <c r="U53" s="64"/>
      <c r="V53" s="64"/>
      <c r="W53" s="39"/>
      <c r="X53" s="64"/>
      <c r="Y53" s="64"/>
      <c r="Z53" s="39"/>
      <c r="AA53" s="39"/>
      <c r="AB53" s="39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39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39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</row>
    <row r="54" spans="1:102" ht="15">
      <c r="A54" s="63" t="s">
        <v>27</v>
      </c>
      <c r="B54" s="39">
        <v>5</v>
      </c>
      <c r="C54" s="39">
        <v>48</v>
      </c>
      <c r="D54" s="39">
        <v>30</v>
      </c>
      <c r="E54" s="39">
        <v>1</v>
      </c>
      <c r="F54" s="39">
        <v>0</v>
      </c>
      <c r="G54" s="39">
        <v>82</v>
      </c>
      <c r="H54" s="39">
        <v>300</v>
      </c>
      <c r="I54" s="39">
        <v>3</v>
      </c>
      <c r="J54" s="39">
        <v>0</v>
      </c>
      <c r="K54" s="39">
        <v>23</v>
      </c>
      <c r="L54" s="39">
        <v>121</v>
      </c>
      <c r="M54" s="65">
        <v>121</v>
      </c>
      <c r="N54" s="39">
        <v>23</v>
      </c>
      <c r="O54" s="39">
        <v>273</v>
      </c>
      <c r="P54" s="39">
        <v>202</v>
      </c>
      <c r="Q54" s="39">
        <v>161</v>
      </c>
      <c r="R54" s="65">
        <v>161</v>
      </c>
      <c r="S54" s="39">
        <v>51</v>
      </c>
      <c r="T54" s="65">
        <f>K54+N54</f>
        <v>46</v>
      </c>
      <c r="U54" s="39">
        <v>12</v>
      </c>
      <c r="V54" s="39">
        <v>142</v>
      </c>
      <c r="W54" s="65">
        <v>142</v>
      </c>
      <c r="X54" s="39">
        <v>225</v>
      </c>
      <c r="Y54" s="39">
        <v>20</v>
      </c>
      <c r="Z54" s="65">
        <v>20</v>
      </c>
      <c r="AA54" s="66">
        <f>AA28*'Skates &amp; Rays'!B30/100</f>
        <v>271.24572815655836</v>
      </c>
      <c r="AB54" s="66">
        <f>AB28*'Skates &amp; Rays'!G30/100</f>
        <v>44.68447173439321</v>
      </c>
      <c r="AC54" s="39">
        <v>0</v>
      </c>
      <c r="AD54" s="39">
        <v>9</v>
      </c>
      <c r="AE54" s="39">
        <v>1</v>
      </c>
      <c r="AF54" s="39">
        <v>0</v>
      </c>
      <c r="AG54" s="39">
        <v>0</v>
      </c>
      <c r="AH54" s="39">
        <v>0</v>
      </c>
      <c r="AI54" s="39">
        <v>354</v>
      </c>
      <c r="AJ54" s="39">
        <v>865</v>
      </c>
      <c r="AK54" s="39">
        <v>28</v>
      </c>
      <c r="AL54" s="39">
        <v>129</v>
      </c>
      <c r="AM54" s="39">
        <v>2</v>
      </c>
      <c r="AN54" s="39">
        <v>170</v>
      </c>
      <c r="AO54" s="39">
        <v>117</v>
      </c>
      <c r="AP54" s="39">
        <v>0</v>
      </c>
      <c r="AQ54" s="39">
        <v>208</v>
      </c>
      <c r="AR54" s="39">
        <v>0</v>
      </c>
      <c r="AS54" s="39">
        <v>16</v>
      </c>
      <c r="AT54" s="39">
        <v>0</v>
      </c>
      <c r="AU54" s="39">
        <v>24</v>
      </c>
      <c r="AV54" s="39">
        <v>604</v>
      </c>
      <c r="AW54" s="39">
        <v>11</v>
      </c>
      <c r="AX54" s="39">
        <v>9</v>
      </c>
      <c r="AY54" s="39">
        <v>424</v>
      </c>
      <c r="AZ54" s="39"/>
      <c r="BA54" s="39"/>
      <c r="BB54" s="39">
        <v>10</v>
      </c>
      <c r="BC54" s="65">
        <v>10</v>
      </c>
      <c r="BD54" s="39">
        <v>0</v>
      </c>
      <c r="BE54" s="39"/>
      <c r="BF54" s="39">
        <v>15</v>
      </c>
      <c r="BG54" s="39">
        <v>0</v>
      </c>
      <c r="BH54" s="39">
        <v>0</v>
      </c>
      <c r="BI54" s="39">
        <v>272</v>
      </c>
      <c r="BJ54" s="39">
        <v>29</v>
      </c>
      <c r="BK54" s="39">
        <v>1</v>
      </c>
      <c r="BL54" s="39">
        <v>2</v>
      </c>
      <c r="BM54" s="39">
        <v>0</v>
      </c>
      <c r="BN54" s="39">
        <v>0</v>
      </c>
      <c r="BO54" s="39">
        <v>0</v>
      </c>
      <c r="BP54" s="39">
        <v>32</v>
      </c>
      <c r="BQ54" s="65">
        <v>32</v>
      </c>
      <c r="BR54" s="39">
        <v>0</v>
      </c>
      <c r="BS54" s="65">
        <v>0</v>
      </c>
      <c r="BT54" s="39">
        <v>0</v>
      </c>
      <c r="BU54" s="51" t="s">
        <v>132</v>
      </c>
      <c r="BV54" s="51" t="s">
        <v>132</v>
      </c>
      <c r="BW54" s="39">
        <v>0</v>
      </c>
      <c r="BX54" s="39">
        <v>0</v>
      </c>
      <c r="BY54" s="39">
        <v>0</v>
      </c>
      <c r="BZ54" s="39">
        <v>0</v>
      </c>
      <c r="CA54" s="65">
        <v>0</v>
      </c>
      <c r="CB54" s="65">
        <v>0</v>
      </c>
      <c r="CC54" s="65">
        <v>0</v>
      </c>
      <c r="CD54" s="65">
        <v>0</v>
      </c>
      <c r="CE54" s="65">
        <v>0</v>
      </c>
      <c r="CF54" s="65">
        <v>32</v>
      </c>
      <c r="CG54" s="65">
        <v>0</v>
      </c>
      <c r="CH54" s="39">
        <v>1</v>
      </c>
      <c r="CI54" s="39">
        <v>55</v>
      </c>
      <c r="CJ54" s="39">
        <v>0</v>
      </c>
      <c r="CK54" s="39">
        <v>9</v>
      </c>
      <c r="CL54" s="39">
        <v>0</v>
      </c>
      <c r="CM54" s="39">
        <v>0</v>
      </c>
      <c r="CN54" s="39">
        <v>0</v>
      </c>
      <c r="CO54" s="39">
        <v>0</v>
      </c>
      <c r="CP54" s="39">
        <v>0</v>
      </c>
      <c r="CQ54" s="39">
        <v>0</v>
      </c>
      <c r="CR54" s="39">
        <v>0</v>
      </c>
      <c r="CS54" s="39">
        <v>0</v>
      </c>
      <c r="CT54" s="39">
        <v>0</v>
      </c>
      <c r="CU54" s="39">
        <v>0</v>
      </c>
      <c r="CV54" s="39">
        <v>0</v>
      </c>
      <c r="CW54" s="39">
        <v>0</v>
      </c>
      <c r="CX54" s="39">
        <v>0</v>
      </c>
    </row>
    <row r="55" spans="1:102" ht="15">
      <c r="A55" s="63" t="s">
        <v>28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3</v>
      </c>
      <c r="M55" s="65">
        <v>3</v>
      </c>
      <c r="N55" s="39">
        <v>0</v>
      </c>
      <c r="O55" s="39">
        <v>8</v>
      </c>
      <c r="P55" s="39">
        <v>2</v>
      </c>
      <c r="Q55" s="39">
        <v>1</v>
      </c>
      <c r="R55" s="65">
        <v>1</v>
      </c>
      <c r="S55" s="39">
        <v>0</v>
      </c>
      <c r="T55" s="65">
        <f>K55+N55</f>
        <v>0</v>
      </c>
      <c r="U55" s="39">
        <v>0</v>
      </c>
      <c r="V55" s="39">
        <v>0</v>
      </c>
      <c r="W55" s="65">
        <v>0</v>
      </c>
      <c r="X55" s="39">
        <v>96</v>
      </c>
      <c r="Y55" s="39">
        <v>33</v>
      </c>
      <c r="Z55" s="65">
        <v>33</v>
      </c>
      <c r="AA55" s="66">
        <f>AA28*'Skates &amp; Rays'!C30/100</f>
        <v>2.681855088626546</v>
      </c>
      <c r="AB55" s="66">
        <f>AB28*'Skates &amp; Rays'!H30/100</f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92</v>
      </c>
      <c r="AK55" s="39">
        <v>0</v>
      </c>
      <c r="AL55" s="39">
        <v>0</v>
      </c>
      <c r="AM55" s="39">
        <v>2</v>
      </c>
      <c r="AN55" s="39">
        <v>1</v>
      </c>
      <c r="AO55" s="39">
        <v>1</v>
      </c>
      <c r="AP55" s="39">
        <v>0</v>
      </c>
      <c r="AQ55" s="39">
        <v>5</v>
      </c>
      <c r="AR55" s="39">
        <v>0</v>
      </c>
      <c r="AS55" s="39">
        <v>2</v>
      </c>
      <c r="AT55" s="39">
        <v>0</v>
      </c>
      <c r="AU55" s="39">
        <v>1</v>
      </c>
      <c r="AV55" s="39">
        <v>0</v>
      </c>
      <c r="AW55" s="39">
        <v>0</v>
      </c>
      <c r="AX55" s="39">
        <v>2</v>
      </c>
      <c r="AY55" s="39">
        <v>0</v>
      </c>
      <c r="AZ55" s="39"/>
      <c r="BA55" s="39"/>
      <c r="BB55" s="39">
        <v>0</v>
      </c>
      <c r="BC55" s="65">
        <v>0</v>
      </c>
      <c r="BD55" s="39">
        <v>0</v>
      </c>
      <c r="BE55" s="39"/>
      <c r="BF55" s="39">
        <v>0</v>
      </c>
      <c r="BG55" s="39">
        <v>0</v>
      </c>
      <c r="BH55" s="39">
        <v>0</v>
      </c>
      <c r="BI55" s="39">
        <v>143</v>
      </c>
      <c r="BJ55" s="39">
        <v>0</v>
      </c>
      <c r="BK55" s="39">
        <v>0</v>
      </c>
      <c r="BL55" s="39">
        <v>1</v>
      </c>
      <c r="BM55" s="39">
        <v>0</v>
      </c>
      <c r="BN55" s="39">
        <v>0</v>
      </c>
      <c r="BO55" s="39">
        <v>0</v>
      </c>
      <c r="BP55" s="39">
        <v>0</v>
      </c>
      <c r="BQ55" s="65">
        <v>0</v>
      </c>
      <c r="BR55" s="39">
        <v>0</v>
      </c>
      <c r="BS55" s="65">
        <v>0</v>
      </c>
      <c r="BT55" s="39">
        <v>0</v>
      </c>
      <c r="BU55" s="51" t="s">
        <v>132</v>
      </c>
      <c r="BV55" s="51" t="s">
        <v>132</v>
      </c>
      <c r="BW55" s="39">
        <v>0</v>
      </c>
      <c r="BX55" s="39">
        <v>0</v>
      </c>
      <c r="BY55" s="39">
        <v>0</v>
      </c>
      <c r="BZ55" s="39">
        <v>0</v>
      </c>
      <c r="CA55" s="65">
        <v>0</v>
      </c>
      <c r="CB55" s="65">
        <v>0</v>
      </c>
      <c r="CC55" s="65">
        <v>0</v>
      </c>
      <c r="CD55" s="65">
        <v>0</v>
      </c>
      <c r="CE55" s="65">
        <v>0</v>
      </c>
      <c r="CF55" s="65">
        <v>0</v>
      </c>
      <c r="CG55" s="65">
        <v>0</v>
      </c>
      <c r="CH55" s="39">
        <v>0</v>
      </c>
      <c r="CI55" s="39">
        <v>0</v>
      </c>
      <c r="CJ55" s="39">
        <v>0</v>
      </c>
      <c r="CK55" s="39">
        <v>4</v>
      </c>
      <c r="CL55" s="39">
        <v>0</v>
      </c>
      <c r="CM55" s="39">
        <v>0</v>
      </c>
      <c r="CN55" s="39">
        <v>0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</row>
    <row r="56" spans="1:102" ht="15">
      <c r="A56" s="63" t="s">
        <v>29</v>
      </c>
      <c r="B56" s="39">
        <v>11</v>
      </c>
      <c r="C56" s="39">
        <v>0</v>
      </c>
      <c r="D56" s="39">
        <v>6</v>
      </c>
      <c r="E56" s="39">
        <v>5</v>
      </c>
      <c r="F56" s="39">
        <v>0</v>
      </c>
      <c r="G56" s="39">
        <v>45</v>
      </c>
      <c r="H56" s="39">
        <v>28</v>
      </c>
      <c r="I56" s="39">
        <v>10</v>
      </c>
      <c r="J56" s="39">
        <v>0</v>
      </c>
      <c r="K56" s="39">
        <v>57</v>
      </c>
      <c r="L56" s="39">
        <v>19</v>
      </c>
      <c r="M56" s="65">
        <v>19</v>
      </c>
      <c r="N56" s="39">
        <v>63</v>
      </c>
      <c r="O56" s="39">
        <v>129</v>
      </c>
      <c r="P56" s="39">
        <v>0</v>
      </c>
      <c r="Q56" s="39">
        <v>153</v>
      </c>
      <c r="R56" s="65">
        <v>153</v>
      </c>
      <c r="S56" s="39">
        <v>6</v>
      </c>
      <c r="T56" s="65">
        <f>K56+N56</f>
        <v>120</v>
      </c>
      <c r="U56" s="39">
        <v>6</v>
      </c>
      <c r="V56" s="39">
        <v>25</v>
      </c>
      <c r="W56" s="65">
        <v>25</v>
      </c>
      <c r="X56" s="39">
        <v>22</v>
      </c>
      <c r="Y56" s="39">
        <v>47</v>
      </c>
      <c r="Z56" s="65">
        <v>47</v>
      </c>
      <c r="AA56" s="66">
        <f>AA28*'Skates &amp; Rays'!D30/100</f>
        <v>15.076758401198758</v>
      </c>
      <c r="AB56" s="66">
        <f>AB28*'Skates &amp; Rays'!I30/100</f>
        <v>0.5085282656066898</v>
      </c>
      <c r="AC56" s="39">
        <v>0</v>
      </c>
      <c r="AD56" s="39">
        <v>0</v>
      </c>
      <c r="AE56" s="39">
        <v>0</v>
      </c>
      <c r="AF56" s="39">
        <v>0</v>
      </c>
      <c r="AG56" s="39">
        <v>81</v>
      </c>
      <c r="AH56" s="39">
        <v>0</v>
      </c>
      <c r="AI56" s="39">
        <v>0</v>
      </c>
      <c r="AJ56" s="39">
        <v>112</v>
      </c>
      <c r="AK56" s="39">
        <v>34</v>
      </c>
      <c r="AL56" s="39">
        <v>30</v>
      </c>
      <c r="AM56" s="39">
        <v>59</v>
      </c>
      <c r="AN56" s="39">
        <v>16</v>
      </c>
      <c r="AO56" s="39">
        <v>1</v>
      </c>
      <c r="AP56" s="39">
        <v>0</v>
      </c>
      <c r="AQ56" s="39">
        <v>844</v>
      </c>
      <c r="AR56" s="39">
        <v>0</v>
      </c>
      <c r="AS56" s="39">
        <v>38</v>
      </c>
      <c r="AT56" s="39">
        <v>0</v>
      </c>
      <c r="AU56" s="39">
        <v>9</v>
      </c>
      <c r="AV56" s="39">
        <v>11</v>
      </c>
      <c r="AW56" s="39">
        <v>3</v>
      </c>
      <c r="AX56" s="39">
        <v>0</v>
      </c>
      <c r="AY56" s="39">
        <v>0</v>
      </c>
      <c r="AZ56" s="39"/>
      <c r="BA56" s="39"/>
      <c r="BB56" s="39">
        <v>37</v>
      </c>
      <c r="BC56" s="65">
        <v>37</v>
      </c>
      <c r="BD56" s="39">
        <v>0</v>
      </c>
      <c r="BE56" s="39"/>
      <c r="BF56" s="39">
        <v>2</v>
      </c>
      <c r="BG56" s="39">
        <v>1</v>
      </c>
      <c r="BH56" s="39">
        <v>0</v>
      </c>
      <c r="BI56" s="39">
        <v>2597</v>
      </c>
      <c r="BJ56" s="39">
        <v>13</v>
      </c>
      <c r="BK56" s="39">
        <v>12</v>
      </c>
      <c r="BL56" s="39">
        <v>0</v>
      </c>
      <c r="BM56" s="39">
        <v>0</v>
      </c>
      <c r="BN56" s="39">
        <v>3</v>
      </c>
      <c r="BO56" s="39">
        <v>0</v>
      </c>
      <c r="BP56" s="39">
        <v>0</v>
      </c>
      <c r="BQ56" s="65">
        <v>0</v>
      </c>
      <c r="BR56" s="39">
        <v>8</v>
      </c>
      <c r="BS56" s="65">
        <v>8</v>
      </c>
      <c r="BT56" s="39">
        <v>1</v>
      </c>
      <c r="BU56" s="51" t="s">
        <v>132</v>
      </c>
      <c r="BV56" s="51" t="s">
        <v>132</v>
      </c>
      <c r="BW56" s="39">
        <v>0</v>
      </c>
      <c r="BX56" s="39">
        <v>0</v>
      </c>
      <c r="BY56" s="39">
        <v>0</v>
      </c>
      <c r="BZ56" s="39">
        <v>2</v>
      </c>
      <c r="CA56" s="65">
        <v>2</v>
      </c>
      <c r="CB56" s="65">
        <v>2</v>
      </c>
      <c r="CC56" s="65">
        <v>2</v>
      </c>
      <c r="CD56" s="65">
        <v>2</v>
      </c>
      <c r="CE56" s="65">
        <v>2</v>
      </c>
      <c r="CF56" s="65">
        <v>0</v>
      </c>
      <c r="CG56" s="65">
        <v>0</v>
      </c>
      <c r="CH56" s="39">
        <v>0</v>
      </c>
      <c r="CI56" s="39">
        <v>20</v>
      </c>
      <c r="CJ56" s="39">
        <v>0</v>
      </c>
      <c r="CK56" s="39">
        <v>158</v>
      </c>
      <c r="CL56" s="39">
        <v>0</v>
      </c>
      <c r="CM56" s="39">
        <v>0</v>
      </c>
      <c r="CN56" s="39">
        <v>3</v>
      </c>
      <c r="CO56" s="39">
        <v>161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</row>
    <row r="57" spans="1:102" ht="15">
      <c r="A57" s="63" t="s">
        <v>30</v>
      </c>
      <c r="B57" s="39">
        <v>0</v>
      </c>
      <c r="C57" s="39">
        <v>0</v>
      </c>
      <c r="D57" s="39">
        <v>0</v>
      </c>
      <c r="E57" s="39">
        <v>1</v>
      </c>
      <c r="F57" s="39">
        <v>0</v>
      </c>
      <c r="G57" s="39">
        <v>0</v>
      </c>
      <c r="H57" s="39">
        <v>0</v>
      </c>
      <c r="I57" s="39">
        <v>2</v>
      </c>
      <c r="J57" s="39">
        <v>0</v>
      </c>
      <c r="K57" s="39">
        <v>0</v>
      </c>
      <c r="L57" s="39">
        <v>4</v>
      </c>
      <c r="M57" s="65">
        <v>4</v>
      </c>
      <c r="N57" s="39">
        <v>0</v>
      </c>
      <c r="O57" s="39">
        <v>2</v>
      </c>
      <c r="P57" s="39">
        <v>0</v>
      </c>
      <c r="Q57" s="39">
        <v>0</v>
      </c>
      <c r="R57" s="65">
        <v>0</v>
      </c>
      <c r="S57" s="39">
        <v>0</v>
      </c>
      <c r="T57" s="65">
        <f>K57+N57</f>
        <v>0</v>
      </c>
      <c r="U57" s="39">
        <v>0</v>
      </c>
      <c r="V57" s="39">
        <v>0</v>
      </c>
      <c r="W57" s="65">
        <v>0</v>
      </c>
      <c r="X57" s="39">
        <v>0</v>
      </c>
      <c r="Y57" s="39">
        <v>0</v>
      </c>
      <c r="Z57" s="65">
        <v>0</v>
      </c>
      <c r="AA57" s="66">
        <f>AA28*'Skates &amp; Rays'!E30/100</f>
        <v>0.08361418863622727</v>
      </c>
      <c r="AB57" s="66">
        <f>AB28*'Skates &amp; Rays'!J30/100</f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39"/>
      <c r="BA57" s="39"/>
      <c r="BB57" s="39">
        <v>0</v>
      </c>
      <c r="BC57" s="65">
        <v>0</v>
      </c>
      <c r="BD57" s="39">
        <v>0</v>
      </c>
      <c r="BE57" s="39"/>
      <c r="BF57" s="39">
        <v>0</v>
      </c>
      <c r="BG57" s="39">
        <v>0</v>
      </c>
      <c r="BH57" s="39">
        <v>0</v>
      </c>
      <c r="BI57" s="39">
        <v>45</v>
      </c>
      <c r="BJ57" s="39">
        <v>0</v>
      </c>
      <c r="BK57" s="39">
        <v>0</v>
      </c>
      <c r="BL57" s="39">
        <v>0</v>
      </c>
      <c r="BM57" s="39">
        <v>0</v>
      </c>
      <c r="BN57" s="39">
        <v>0</v>
      </c>
      <c r="BO57" s="39">
        <v>0</v>
      </c>
      <c r="BP57" s="39">
        <v>0</v>
      </c>
      <c r="BQ57" s="65">
        <v>0</v>
      </c>
      <c r="BR57" s="39">
        <v>0</v>
      </c>
      <c r="BS57" s="65">
        <v>0</v>
      </c>
      <c r="BT57" s="39">
        <v>0</v>
      </c>
      <c r="BU57" s="51" t="s">
        <v>132</v>
      </c>
      <c r="BV57" s="51" t="s">
        <v>132</v>
      </c>
      <c r="BW57" s="39">
        <v>0</v>
      </c>
      <c r="BX57" s="39">
        <v>0</v>
      </c>
      <c r="BY57" s="39">
        <v>0</v>
      </c>
      <c r="BZ57" s="39">
        <v>0</v>
      </c>
      <c r="CA57" s="65">
        <v>0</v>
      </c>
      <c r="CB57" s="65">
        <v>0</v>
      </c>
      <c r="CC57" s="65">
        <v>0</v>
      </c>
      <c r="CD57" s="65">
        <v>0</v>
      </c>
      <c r="CE57" s="65">
        <v>0</v>
      </c>
      <c r="CF57" s="65">
        <v>0</v>
      </c>
      <c r="CG57" s="65">
        <v>0</v>
      </c>
      <c r="CH57" s="39">
        <v>0</v>
      </c>
      <c r="CI57" s="39">
        <v>0</v>
      </c>
      <c r="CJ57" s="39">
        <v>0</v>
      </c>
      <c r="CK57" s="39">
        <v>0</v>
      </c>
      <c r="CL57" s="39">
        <v>0</v>
      </c>
      <c r="CM57" s="39">
        <v>0</v>
      </c>
      <c r="CN57" s="39">
        <v>0</v>
      </c>
      <c r="CO57" s="39">
        <v>0</v>
      </c>
      <c r="CP57" s="39">
        <v>0</v>
      </c>
      <c r="CQ57" s="39">
        <v>0</v>
      </c>
      <c r="CR57" s="39">
        <v>0</v>
      </c>
      <c r="CS57" s="39">
        <v>0</v>
      </c>
      <c r="CT57" s="39">
        <v>0</v>
      </c>
      <c r="CU57" s="39">
        <v>0</v>
      </c>
      <c r="CV57" s="39">
        <v>0</v>
      </c>
      <c r="CW57" s="39">
        <v>0</v>
      </c>
      <c r="CX57" s="39">
        <v>0</v>
      </c>
    </row>
    <row r="58" spans="1:102" ht="15">
      <c r="A58" s="63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</row>
    <row r="59" spans="1:102" ht="15.75">
      <c r="A59" s="77" t="s">
        <v>130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</row>
    <row r="60" spans="1:102" ht="15">
      <c r="A60" s="63" t="s">
        <v>27</v>
      </c>
      <c r="B60" s="51">
        <f>IF(B$51=0,0,B$51*B54/SUM(B$54:B$57))</f>
        <v>0.030692779888921367</v>
      </c>
      <c r="C60" s="51">
        <f aca="true" t="shared" si="36" ref="C60:AG60">IF(C$51=0,0,C$51*C54/SUM(C$54:C$57))</f>
        <v>8.463000000000001</v>
      </c>
      <c r="D60" s="51">
        <f t="shared" si="36"/>
        <v>4.532500000000001</v>
      </c>
      <c r="E60" s="51">
        <f t="shared" si="36"/>
        <v>0.10071428571428571</v>
      </c>
      <c r="F60" s="51">
        <f t="shared" si="36"/>
        <v>0</v>
      </c>
      <c r="G60" s="51">
        <f t="shared" si="36"/>
        <v>2.763149368182309</v>
      </c>
      <c r="H60" s="51">
        <f t="shared" si="36"/>
        <v>26.06499410675198</v>
      </c>
      <c r="I60" s="51">
        <f t="shared" si="36"/>
        <v>0.07818765036086607</v>
      </c>
      <c r="J60" s="51">
        <f t="shared" si="36"/>
        <v>0</v>
      </c>
      <c r="K60" s="51">
        <f t="shared" si="36"/>
        <v>0.061303610370729344</v>
      </c>
      <c r="L60" s="51">
        <f t="shared" si="36"/>
        <v>4.3866080486980055</v>
      </c>
      <c r="M60" s="51">
        <f t="shared" si="36"/>
        <v>1.2275955360162325</v>
      </c>
      <c r="N60" s="51">
        <f t="shared" si="36"/>
        <v>0.020658283595062873</v>
      </c>
      <c r="O60" s="51">
        <f t="shared" si="36"/>
        <v>29.15891360878359</v>
      </c>
      <c r="P60" s="51">
        <f t="shared" si="36"/>
        <v>4.281500293025982</v>
      </c>
      <c r="Q60" s="51">
        <f t="shared" si="36"/>
        <v>25.693666260657736</v>
      </c>
      <c r="R60" s="51">
        <f t="shared" si="36"/>
        <v>1.2846833130328867</v>
      </c>
      <c r="S60" s="51">
        <f t="shared" si="36"/>
        <v>4.465899522873983</v>
      </c>
      <c r="T60" s="51">
        <f t="shared" si="36"/>
        <v>0.4392334165598218</v>
      </c>
      <c r="U60" s="51">
        <f t="shared" si="36"/>
        <v>1.5496227510156704</v>
      </c>
      <c r="V60" s="51">
        <f t="shared" si="36"/>
        <v>21.456737198864158</v>
      </c>
      <c r="W60" s="51">
        <f t="shared" si="36"/>
        <v>3.1945772648163415</v>
      </c>
      <c r="X60" s="51">
        <f t="shared" si="36"/>
        <v>22.814142894079115</v>
      </c>
      <c r="Y60" s="51">
        <f t="shared" si="36"/>
        <v>2.32660302441497</v>
      </c>
      <c r="Z60" s="51">
        <f t="shared" si="36"/>
        <v>0.09157725775111937</v>
      </c>
      <c r="AA60" s="51">
        <f t="shared" si="36"/>
        <v>75.48989331467965</v>
      </c>
      <c r="AB60" s="51">
        <f t="shared" si="36"/>
        <v>9.369105222008624</v>
      </c>
      <c r="AC60" s="51">
        <f t="shared" si="36"/>
        <v>0</v>
      </c>
      <c r="AD60" s="51">
        <f t="shared" si="36"/>
        <v>1.5964373683646877</v>
      </c>
      <c r="AE60" s="51">
        <f t="shared" si="36"/>
        <v>0.10069294066695539</v>
      </c>
      <c r="AF60" s="51">
        <f t="shared" si="36"/>
        <v>0</v>
      </c>
      <c r="AG60" s="51">
        <f t="shared" si="36"/>
        <v>0</v>
      </c>
      <c r="AH60" s="51">
        <f aca="true" t="shared" si="37" ref="AH60:BH60">IF(AH$51=0,0,AH$51*AH54/SUM(AH$54:AH$57))</f>
        <v>0</v>
      </c>
      <c r="AI60" s="51">
        <f t="shared" si="37"/>
        <v>68.60329636943642</v>
      </c>
      <c r="AJ60" s="51">
        <f t="shared" si="37"/>
        <v>19.092084984588286</v>
      </c>
      <c r="AK60" s="51">
        <f t="shared" si="37"/>
        <v>0.8812648817361078</v>
      </c>
      <c r="AL60" s="51">
        <f t="shared" si="37"/>
        <v>3.440239797645841</v>
      </c>
      <c r="AM60" s="51">
        <f t="shared" si="37"/>
        <v>0.14108319910437872</v>
      </c>
      <c r="AN60" s="51">
        <f t="shared" si="37"/>
        <v>59.266</v>
      </c>
      <c r="AO60" s="51">
        <f t="shared" si="37"/>
        <v>6.1174285714285705</v>
      </c>
      <c r="AP60" s="51">
        <f t="shared" si="37"/>
        <v>0</v>
      </c>
      <c r="AQ60" s="51">
        <f t="shared" si="37"/>
        <v>23.665050683120317</v>
      </c>
      <c r="AR60" s="51">
        <f t="shared" si="37"/>
        <v>0</v>
      </c>
      <c r="AS60" s="51">
        <f t="shared" si="37"/>
        <v>0.5549413626411741</v>
      </c>
      <c r="AT60" s="51">
        <f t="shared" si="37"/>
        <v>0</v>
      </c>
      <c r="AU60" s="51">
        <f t="shared" si="37"/>
        <v>2.301830241985014</v>
      </c>
      <c r="AV60" s="51">
        <f t="shared" si="37"/>
        <v>16.36725590066247</v>
      </c>
      <c r="AW60" s="51">
        <f t="shared" si="37"/>
        <v>0.8812430632630411</v>
      </c>
      <c r="AX60" s="51">
        <f t="shared" si="37"/>
        <v>0.7594445098269978</v>
      </c>
      <c r="AY60" s="51">
        <f t="shared" si="37"/>
        <v>18.48257980878302</v>
      </c>
      <c r="AZ60" s="51"/>
      <c r="BA60" s="51"/>
      <c r="BB60" s="51">
        <f t="shared" si="37"/>
        <v>0.30158988758661004</v>
      </c>
      <c r="BC60" s="51">
        <f>IF(BC$51=0,0,BC$51*BC54/SUM(BC$54:BC$57))</f>
        <v>0.05953213796275888</v>
      </c>
      <c r="BD60" s="51">
        <f t="shared" si="37"/>
        <v>0</v>
      </c>
      <c r="BE60" s="51"/>
      <c r="BF60" s="51">
        <f t="shared" si="37"/>
        <v>0.47321815424610053</v>
      </c>
      <c r="BG60" s="51">
        <f t="shared" si="37"/>
        <v>0</v>
      </c>
      <c r="BH60" s="51">
        <f t="shared" si="37"/>
        <v>0</v>
      </c>
      <c r="BI60" s="51">
        <f aca="true" t="shared" si="38" ref="BI60:BT60">IF(BI$51=0,0,BI$51*BI54/SUM(BI$54:BI$57))</f>
        <v>86.3179587831207</v>
      </c>
      <c r="BJ60" s="51">
        <f t="shared" si="38"/>
        <v>1.3350884298636427</v>
      </c>
      <c r="BK60" s="51">
        <f t="shared" si="38"/>
        <v>0.08633968382650993</v>
      </c>
      <c r="BL60" s="51">
        <f t="shared" si="38"/>
        <v>0.10129235068110375</v>
      </c>
      <c r="BM60" s="51">
        <f t="shared" si="38"/>
        <v>0</v>
      </c>
      <c r="BN60" s="51">
        <f t="shared" si="38"/>
        <v>0</v>
      </c>
      <c r="BO60" s="51">
        <f t="shared" si="38"/>
        <v>0</v>
      </c>
      <c r="BP60" s="51">
        <f t="shared" si="38"/>
        <v>4.474888399656682</v>
      </c>
      <c r="BQ60" s="51">
        <f t="shared" si="38"/>
        <v>2.717270844614403</v>
      </c>
      <c r="BR60" s="51">
        <f t="shared" si="38"/>
        <v>0</v>
      </c>
      <c r="BS60" s="51">
        <f t="shared" si="38"/>
        <v>0</v>
      </c>
      <c r="BT60" s="51">
        <f t="shared" si="38"/>
        <v>0</v>
      </c>
      <c r="BU60" s="51" t="s">
        <v>132</v>
      </c>
      <c r="BV60" s="51" t="s">
        <v>132</v>
      </c>
      <c r="BW60" s="51">
        <f aca="true" t="shared" si="39" ref="BW60:CS60">IF(BW$51=0,0,BW$51*BW54/SUM(BW$54:BW$57))</f>
        <v>0</v>
      </c>
      <c r="BX60" s="51">
        <f t="shared" si="39"/>
        <v>0</v>
      </c>
      <c r="BY60" s="51">
        <f t="shared" si="39"/>
        <v>0</v>
      </c>
      <c r="BZ60" s="51">
        <f t="shared" si="39"/>
        <v>0</v>
      </c>
      <c r="CA60" s="51">
        <f t="shared" si="39"/>
        <v>0</v>
      </c>
      <c r="CB60" s="51">
        <f t="shared" si="39"/>
        <v>0</v>
      </c>
      <c r="CC60" s="51">
        <f t="shared" si="39"/>
        <v>0</v>
      </c>
      <c r="CD60" s="51">
        <f t="shared" si="39"/>
        <v>0</v>
      </c>
      <c r="CE60" s="51">
        <f t="shared" si="39"/>
        <v>0</v>
      </c>
      <c r="CF60" s="51">
        <f t="shared" si="39"/>
        <v>0.36566018810366413</v>
      </c>
      <c r="CG60" s="51">
        <f>IF(CG$51=0,0,CG$51*CG54/SUM(CG$54:CG$57))</f>
        <v>0</v>
      </c>
      <c r="CH60" s="51">
        <f t="shared" si="39"/>
        <v>0.0338863395693611</v>
      </c>
      <c r="CI60" s="51">
        <f t="shared" si="39"/>
        <v>2.8029394121175764</v>
      </c>
      <c r="CJ60" s="51">
        <f t="shared" si="39"/>
        <v>0</v>
      </c>
      <c r="CK60" s="51">
        <f t="shared" si="39"/>
        <v>0.4656967287185976</v>
      </c>
      <c r="CL60" s="51">
        <f t="shared" si="39"/>
        <v>0</v>
      </c>
      <c r="CM60" s="51">
        <f t="shared" si="39"/>
        <v>0</v>
      </c>
      <c r="CN60" s="51">
        <f t="shared" si="39"/>
        <v>0</v>
      </c>
      <c r="CO60" s="51">
        <f t="shared" si="39"/>
        <v>0</v>
      </c>
      <c r="CP60" s="51">
        <f t="shared" si="39"/>
        <v>0</v>
      </c>
      <c r="CQ60" s="51">
        <f t="shared" si="39"/>
        <v>0</v>
      </c>
      <c r="CR60" s="51">
        <f t="shared" si="39"/>
        <v>0</v>
      </c>
      <c r="CS60" s="51">
        <f t="shared" si="39"/>
        <v>0</v>
      </c>
      <c r="CT60" s="51">
        <f aca="true" t="shared" si="40" ref="CT60:CX63">IF(CT$51=0,0,CT$51*CT54/SUM(CT$54:CT$57))</f>
        <v>0</v>
      </c>
      <c r="CU60" s="51">
        <f t="shared" si="40"/>
        <v>0</v>
      </c>
      <c r="CV60" s="51">
        <f t="shared" si="40"/>
        <v>0</v>
      </c>
      <c r="CW60" s="51">
        <f t="shared" si="40"/>
        <v>0</v>
      </c>
      <c r="CX60" s="51">
        <f t="shared" si="40"/>
        <v>0</v>
      </c>
    </row>
    <row r="61" spans="1:102" ht="15">
      <c r="A61" s="63" t="s">
        <v>28</v>
      </c>
      <c r="B61" s="51">
        <f>IF(B$51=0,0,B$51*B55/SUM(B$54:B$57))</f>
        <v>0</v>
      </c>
      <c r="C61" s="51">
        <f aca="true" t="shared" si="41" ref="C61:AG61">IF(C$51=0,0,C$51*C55/SUM(C$54:C$57))</f>
        <v>0</v>
      </c>
      <c r="D61" s="51">
        <f t="shared" si="41"/>
        <v>0</v>
      </c>
      <c r="E61" s="51">
        <f t="shared" si="41"/>
        <v>0</v>
      </c>
      <c r="F61" s="51">
        <f t="shared" si="41"/>
        <v>0</v>
      </c>
      <c r="G61" s="51">
        <f t="shared" si="41"/>
        <v>0</v>
      </c>
      <c r="H61" s="51">
        <f t="shared" si="41"/>
        <v>0</v>
      </c>
      <c r="I61" s="51">
        <f t="shared" si="41"/>
        <v>0</v>
      </c>
      <c r="J61" s="51">
        <f t="shared" si="41"/>
        <v>0</v>
      </c>
      <c r="K61" s="51">
        <f t="shared" si="41"/>
        <v>0</v>
      </c>
      <c r="L61" s="51">
        <f t="shared" si="41"/>
        <v>0.1087588772404464</v>
      </c>
      <c r="M61" s="51">
        <f t="shared" si="41"/>
        <v>0.03043625295908015</v>
      </c>
      <c r="N61" s="51">
        <f t="shared" si="41"/>
        <v>0</v>
      </c>
      <c r="O61" s="51">
        <f t="shared" si="41"/>
        <v>0.8544736588654531</v>
      </c>
      <c r="P61" s="51">
        <f t="shared" si="41"/>
        <v>0.042391092010158234</v>
      </c>
      <c r="Q61" s="51">
        <f t="shared" si="41"/>
        <v>0.1595879891966319</v>
      </c>
      <c r="R61" s="51">
        <f t="shared" si="41"/>
        <v>0.007979399459831595</v>
      </c>
      <c r="S61" s="51">
        <f t="shared" si="41"/>
        <v>0</v>
      </c>
      <c r="T61" s="51">
        <f t="shared" si="41"/>
        <v>0</v>
      </c>
      <c r="U61" s="51">
        <f t="shared" si="41"/>
        <v>0</v>
      </c>
      <c r="V61" s="51">
        <f t="shared" si="41"/>
        <v>0</v>
      </c>
      <c r="W61" s="51">
        <f t="shared" si="41"/>
        <v>0</v>
      </c>
      <c r="X61" s="51">
        <f t="shared" si="41"/>
        <v>9.734034301473756</v>
      </c>
      <c r="Y61" s="51">
        <f t="shared" si="41"/>
        <v>3.8388949902847003</v>
      </c>
      <c r="Z61" s="51">
        <f t="shared" si="41"/>
        <v>0.15110247528934695</v>
      </c>
      <c r="AA61" s="51">
        <f t="shared" si="41"/>
        <v>0.7463820938370552</v>
      </c>
      <c r="AB61" s="51">
        <f t="shared" si="41"/>
        <v>0</v>
      </c>
      <c r="AC61" s="51">
        <f t="shared" si="41"/>
        <v>0</v>
      </c>
      <c r="AD61" s="51">
        <f t="shared" si="41"/>
        <v>0</v>
      </c>
      <c r="AE61" s="51">
        <f t="shared" si="41"/>
        <v>0</v>
      </c>
      <c r="AF61" s="51">
        <f t="shared" si="41"/>
        <v>0</v>
      </c>
      <c r="AG61" s="51">
        <f t="shared" si="41"/>
        <v>0</v>
      </c>
      <c r="AH61" s="51">
        <f aca="true" t="shared" si="42" ref="AH61:BH61">IF(AH$51=0,0,AH$51*AH55/SUM(AH$54:AH$57))</f>
        <v>0</v>
      </c>
      <c r="AI61" s="51">
        <f t="shared" si="42"/>
        <v>0</v>
      </c>
      <c r="AJ61" s="51">
        <f t="shared" si="42"/>
        <v>2.030603258476442</v>
      </c>
      <c r="AK61" s="51">
        <f t="shared" si="42"/>
        <v>0</v>
      </c>
      <c r="AL61" s="51">
        <f t="shared" si="42"/>
        <v>0</v>
      </c>
      <c r="AM61" s="51">
        <f t="shared" si="42"/>
        <v>0.14108319910437872</v>
      </c>
      <c r="AN61" s="51">
        <f t="shared" si="42"/>
        <v>0.3486235294117647</v>
      </c>
      <c r="AO61" s="51">
        <f t="shared" si="42"/>
        <v>0.05228571428571428</v>
      </c>
      <c r="AP61" s="51">
        <f t="shared" si="42"/>
        <v>0</v>
      </c>
      <c r="AQ61" s="51">
        <f t="shared" si="42"/>
        <v>0.5688714106519307</v>
      </c>
      <c r="AR61" s="51">
        <f t="shared" si="42"/>
        <v>0</v>
      </c>
      <c r="AS61" s="51">
        <f t="shared" si="42"/>
        <v>0.06936767033014676</v>
      </c>
      <c r="AT61" s="51">
        <f t="shared" si="42"/>
        <v>0</v>
      </c>
      <c r="AU61" s="51">
        <f t="shared" si="42"/>
        <v>0.09590959341604226</v>
      </c>
      <c r="AV61" s="51">
        <f t="shared" si="42"/>
        <v>0</v>
      </c>
      <c r="AW61" s="51">
        <f t="shared" si="42"/>
        <v>0</v>
      </c>
      <c r="AX61" s="51">
        <f t="shared" si="42"/>
        <v>0.16876544662822174</v>
      </c>
      <c r="AY61" s="51">
        <f t="shared" si="42"/>
        <v>0</v>
      </c>
      <c r="AZ61" s="51"/>
      <c r="BA61" s="51"/>
      <c r="BB61" s="51">
        <f t="shared" si="42"/>
        <v>0</v>
      </c>
      <c r="BC61" s="51">
        <f>IF(BC$51=0,0,BC$51*BC55/SUM(BC$54:BC$57))</f>
        <v>0</v>
      </c>
      <c r="BD61" s="51">
        <f t="shared" si="42"/>
        <v>0</v>
      </c>
      <c r="BE61" s="51"/>
      <c r="BF61" s="51">
        <f t="shared" si="42"/>
        <v>0</v>
      </c>
      <c r="BG61" s="51">
        <f t="shared" si="42"/>
        <v>0</v>
      </c>
      <c r="BH61" s="51">
        <f t="shared" si="42"/>
        <v>0</v>
      </c>
      <c r="BI61" s="51">
        <f aca="true" t="shared" si="43" ref="BI61:BT61">IF(BI$51=0,0,BI$51*BI55/SUM(BI$54:BI$57))</f>
        <v>45.3803974484789</v>
      </c>
      <c r="BJ61" s="51">
        <f t="shared" si="43"/>
        <v>0</v>
      </c>
      <c r="BK61" s="51">
        <f t="shared" si="43"/>
        <v>0</v>
      </c>
      <c r="BL61" s="51">
        <f t="shared" si="43"/>
        <v>0.05064617534055187</v>
      </c>
      <c r="BM61" s="51">
        <f t="shared" si="43"/>
        <v>0</v>
      </c>
      <c r="BN61" s="51">
        <f t="shared" si="43"/>
        <v>0</v>
      </c>
      <c r="BO61" s="51">
        <f t="shared" si="43"/>
        <v>0</v>
      </c>
      <c r="BP61" s="51">
        <f t="shared" si="43"/>
        <v>0</v>
      </c>
      <c r="BQ61" s="51">
        <f t="shared" si="43"/>
        <v>0</v>
      </c>
      <c r="BR61" s="51">
        <f t="shared" si="43"/>
        <v>0</v>
      </c>
      <c r="BS61" s="51">
        <f t="shared" si="43"/>
        <v>0</v>
      </c>
      <c r="BT61" s="51">
        <f t="shared" si="43"/>
        <v>0</v>
      </c>
      <c r="BU61" s="51" t="s">
        <v>132</v>
      </c>
      <c r="BV61" s="51" t="s">
        <v>132</v>
      </c>
      <c r="BW61" s="51">
        <f aca="true" t="shared" si="44" ref="BW61:CS61">IF(BW$51=0,0,BW$51*BW55/SUM(BW$54:BW$57))</f>
        <v>0</v>
      </c>
      <c r="BX61" s="51">
        <f t="shared" si="44"/>
        <v>0</v>
      </c>
      <c r="BY61" s="51">
        <f t="shared" si="44"/>
        <v>0</v>
      </c>
      <c r="BZ61" s="51">
        <f t="shared" si="44"/>
        <v>0</v>
      </c>
      <c r="CA61" s="51">
        <f t="shared" si="44"/>
        <v>0</v>
      </c>
      <c r="CB61" s="51">
        <f t="shared" si="44"/>
        <v>0</v>
      </c>
      <c r="CC61" s="51">
        <f t="shared" si="44"/>
        <v>0</v>
      </c>
      <c r="CD61" s="51">
        <f t="shared" si="44"/>
        <v>0</v>
      </c>
      <c r="CE61" s="51">
        <f t="shared" si="44"/>
        <v>0</v>
      </c>
      <c r="CF61" s="51">
        <f t="shared" si="44"/>
        <v>0</v>
      </c>
      <c r="CG61" s="51">
        <f>IF(CG$51=0,0,CG$51*CG55/SUM(CG$54:CG$57))</f>
        <v>0</v>
      </c>
      <c r="CH61" s="51">
        <f t="shared" si="44"/>
        <v>0</v>
      </c>
      <c r="CI61" s="51">
        <f t="shared" si="44"/>
        <v>0</v>
      </c>
      <c r="CJ61" s="51">
        <f t="shared" si="44"/>
        <v>0</v>
      </c>
      <c r="CK61" s="51">
        <f t="shared" si="44"/>
        <v>0.20697632387493223</v>
      </c>
      <c r="CL61" s="51">
        <f t="shared" si="44"/>
        <v>0</v>
      </c>
      <c r="CM61" s="51">
        <f t="shared" si="44"/>
        <v>0</v>
      </c>
      <c r="CN61" s="51">
        <f t="shared" si="44"/>
        <v>0</v>
      </c>
      <c r="CO61" s="51">
        <f t="shared" si="44"/>
        <v>0</v>
      </c>
      <c r="CP61" s="51">
        <f t="shared" si="44"/>
        <v>0</v>
      </c>
      <c r="CQ61" s="51">
        <f t="shared" si="44"/>
        <v>0</v>
      </c>
      <c r="CR61" s="51">
        <f t="shared" si="44"/>
        <v>0</v>
      </c>
      <c r="CS61" s="51">
        <f t="shared" si="44"/>
        <v>0</v>
      </c>
      <c r="CT61" s="51">
        <f t="shared" si="40"/>
        <v>0</v>
      </c>
      <c r="CU61" s="51">
        <f t="shared" si="40"/>
        <v>0</v>
      </c>
      <c r="CV61" s="51">
        <f t="shared" si="40"/>
        <v>0</v>
      </c>
      <c r="CW61" s="51">
        <f t="shared" si="40"/>
        <v>0</v>
      </c>
      <c r="CX61" s="51">
        <f t="shared" si="40"/>
        <v>0</v>
      </c>
    </row>
    <row r="62" spans="1:102" ht="15">
      <c r="A62" s="63" t="s">
        <v>29</v>
      </c>
      <c r="B62" s="51">
        <f>IF(B$51=0,0,B$51*B56/SUM(B$54:B$57))</f>
        <v>0.067524115755627</v>
      </c>
      <c r="C62" s="51">
        <f aca="true" t="shared" si="45" ref="C62:AG62">IF(C$51=0,0,C$51*C56/SUM(C$54:C$57))</f>
        <v>0</v>
      </c>
      <c r="D62" s="51">
        <f t="shared" si="45"/>
        <v>0.9065000000000002</v>
      </c>
      <c r="E62" s="51">
        <f t="shared" si="45"/>
        <v>0.5035714285714286</v>
      </c>
      <c r="F62" s="51">
        <f t="shared" si="45"/>
        <v>0</v>
      </c>
      <c r="G62" s="51">
        <f t="shared" si="45"/>
        <v>1.516362458148828</v>
      </c>
      <c r="H62" s="51">
        <f t="shared" si="45"/>
        <v>2.4327327832968515</v>
      </c>
      <c r="I62" s="51">
        <f t="shared" si="45"/>
        <v>0.26062550120288697</v>
      </c>
      <c r="J62" s="51">
        <f t="shared" si="45"/>
        <v>0</v>
      </c>
      <c r="K62" s="51">
        <f t="shared" si="45"/>
        <v>0.15192633874485098</v>
      </c>
      <c r="L62" s="51">
        <f t="shared" si="45"/>
        <v>0.6888062225228272</v>
      </c>
      <c r="M62" s="51">
        <f t="shared" si="45"/>
        <v>0.1927629354075076</v>
      </c>
      <c r="N62" s="51">
        <f t="shared" si="45"/>
        <v>0.056585733325607006</v>
      </c>
      <c r="O62" s="51">
        <f t="shared" si="45"/>
        <v>13.778387749205432</v>
      </c>
      <c r="P62" s="51">
        <f t="shared" si="45"/>
        <v>0</v>
      </c>
      <c r="Q62" s="51">
        <f t="shared" si="45"/>
        <v>24.416962347084677</v>
      </c>
      <c r="R62" s="51">
        <f t="shared" si="45"/>
        <v>1.220848117354234</v>
      </c>
      <c r="S62" s="51">
        <f t="shared" si="45"/>
        <v>0.5253999438675274</v>
      </c>
      <c r="T62" s="51">
        <f t="shared" si="45"/>
        <v>1.1458263040691004</v>
      </c>
      <c r="U62" s="51">
        <f t="shared" si="45"/>
        <v>0.7748113755078352</v>
      </c>
      <c r="V62" s="51">
        <f t="shared" si="45"/>
        <v>3.777594577264816</v>
      </c>
      <c r="W62" s="51">
        <f t="shared" si="45"/>
        <v>0.5624255747916095</v>
      </c>
      <c r="X62" s="51">
        <f t="shared" si="45"/>
        <v>2.230716194087736</v>
      </c>
      <c r="Y62" s="51">
        <f t="shared" si="45"/>
        <v>5.46751710737518</v>
      </c>
      <c r="Z62" s="51">
        <f t="shared" si="45"/>
        <v>0.2152065557151305</v>
      </c>
      <c r="AA62" s="51">
        <f t="shared" si="45"/>
        <v>4.195984544983425</v>
      </c>
      <c r="AB62" s="51">
        <f t="shared" si="45"/>
        <v>0.10662439643809128</v>
      </c>
      <c r="AC62" s="51">
        <f t="shared" si="45"/>
        <v>0</v>
      </c>
      <c r="AD62" s="51">
        <f t="shared" si="45"/>
        <v>0</v>
      </c>
      <c r="AE62" s="51">
        <f t="shared" si="45"/>
        <v>0</v>
      </c>
      <c r="AF62" s="51">
        <f t="shared" si="45"/>
        <v>0</v>
      </c>
      <c r="AG62" s="51">
        <f t="shared" si="45"/>
        <v>6.972062588300281</v>
      </c>
      <c r="AH62" s="51">
        <f aca="true" t="shared" si="46" ref="AH62:BH62">IF(AH$51=0,0,AH$51*AH56/SUM(AH$54:AH$57))</f>
        <v>0</v>
      </c>
      <c r="AI62" s="51">
        <f t="shared" si="46"/>
        <v>0</v>
      </c>
      <c r="AJ62" s="51">
        <f t="shared" si="46"/>
        <v>2.4720387494495815</v>
      </c>
      <c r="AK62" s="51">
        <f t="shared" si="46"/>
        <v>1.0701073563938452</v>
      </c>
      <c r="AL62" s="51">
        <f t="shared" si="46"/>
        <v>0.8000557668943816</v>
      </c>
      <c r="AM62" s="51">
        <f t="shared" si="46"/>
        <v>4.161954373579173</v>
      </c>
      <c r="AN62" s="51">
        <f t="shared" si="46"/>
        <v>5.5779764705882355</v>
      </c>
      <c r="AO62" s="51">
        <f t="shared" si="46"/>
        <v>0.05228571428571428</v>
      </c>
      <c r="AP62" s="51">
        <f t="shared" si="46"/>
        <v>0</v>
      </c>
      <c r="AQ62" s="51">
        <f t="shared" si="46"/>
        <v>96.0254941180459</v>
      </c>
      <c r="AR62" s="51">
        <f t="shared" si="46"/>
        <v>0</v>
      </c>
      <c r="AS62" s="51">
        <f t="shared" si="46"/>
        <v>1.3179857362727885</v>
      </c>
      <c r="AT62" s="51">
        <f t="shared" si="46"/>
        <v>0</v>
      </c>
      <c r="AU62" s="51">
        <f t="shared" si="46"/>
        <v>0.8631863407443803</v>
      </c>
      <c r="AV62" s="51">
        <f t="shared" si="46"/>
        <v>0.29807916375378674</v>
      </c>
      <c r="AW62" s="51">
        <f t="shared" si="46"/>
        <v>0.24033901725355664</v>
      </c>
      <c r="AX62" s="51">
        <f t="shared" si="46"/>
        <v>0</v>
      </c>
      <c r="AY62" s="51">
        <f t="shared" si="46"/>
        <v>0</v>
      </c>
      <c r="AZ62" s="51"/>
      <c r="BA62" s="51"/>
      <c r="BB62" s="51">
        <f t="shared" si="46"/>
        <v>1.1158825840704572</v>
      </c>
      <c r="BC62" s="51">
        <f>IF(BC$51=0,0,BC$51*BC56/SUM(BC$54:BC$57))</f>
        <v>0.22026891046220784</v>
      </c>
      <c r="BD62" s="51">
        <f t="shared" si="46"/>
        <v>0</v>
      </c>
      <c r="BE62" s="51"/>
      <c r="BF62" s="51">
        <f t="shared" si="46"/>
        <v>0.06309575389948006</v>
      </c>
      <c r="BG62" s="51">
        <f t="shared" si="46"/>
        <v>0.027751949073742937</v>
      </c>
      <c r="BH62" s="51">
        <f t="shared" si="46"/>
        <v>0</v>
      </c>
      <c r="BI62" s="51">
        <f aca="true" t="shared" si="47" ref="BI62:BT62">IF(BI$51=0,0,BI$51*BI56/SUM(BI$54:BI$57))</f>
        <v>824.1460991167811</v>
      </c>
      <c r="BJ62" s="51">
        <f t="shared" si="47"/>
        <v>0.598487916835426</v>
      </c>
      <c r="BK62" s="51">
        <f t="shared" si="47"/>
        <v>1.036076205918119</v>
      </c>
      <c r="BL62" s="51">
        <f t="shared" si="47"/>
        <v>0</v>
      </c>
      <c r="BM62" s="51">
        <f t="shared" si="47"/>
        <v>0</v>
      </c>
      <c r="BN62" s="51">
        <f t="shared" si="47"/>
        <v>0.3845855078064158</v>
      </c>
      <c r="BO62" s="51">
        <f t="shared" si="47"/>
        <v>0</v>
      </c>
      <c r="BP62" s="51">
        <f t="shared" si="47"/>
        <v>0</v>
      </c>
      <c r="BQ62" s="51">
        <f t="shared" si="47"/>
        <v>0</v>
      </c>
      <c r="BR62" s="51">
        <f t="shared" si="47"/>
        <v>1.0638021201413428</v>
      </c>
      <c r="BS62" s="51">
        <f t="shared" si="47"/>
        <v>0.3011215240436319</v>
      </c>
      <c r="BT62" s="51">
        <f t="shared" si="47"/>
        <v>0</v>
      </c>
      <c r="BU62" s="51" t="s">
        <v>132</v>
      </c>
      <c r="BV62" s="51" t="s">
        <v>132</v>
      </c>
      <c r="BW62" s="51">
        <f aca="true" t="shared" si="48" ref="BW62:CS62">IF(BW$51=0,0,BW$51*BW56/SUM(BW$54:BW$57))</f>
        <v>0</v>
      </c>
      <c r="BX62" s="51">
        <f t="shared" si="48"/>
        <v>0</v>
      </c>
      <c r="BY62" s="51">
        <f t="shared" si="48"/>
        <v>0</v>
      </c>
      <c r="BZ62" s="51">
        <f t="shared" si="48"/>
        <v>0.0771320523118857</v>
      </c>
      <c r="CA62" s="51">
        <f t="shared" si="48"/>
        <v>0.021209960558498876</v>
      </c>
      <c r="CB62" s="51">
        <f t="shared" si="48"/>
        <v>0.0018592561170428803</v>
      </c>
      <c r="CC62" s="51">
        <f t="shared" si="48"/>
        <v>0.0521133243679883</v>
      </c>
      <c r="CD62" s="51">
        <f t="shared" si="48"/>
        <v>0.0018592561170428803</v>
      </c>
      <c r="CE62" s="51">
        <f t="shared" si="48"/>
        <v>9.025515131276117E-05</v>
      </c>
      <c r="CF62" s="51">
        <f t="shared" si="48"/>
        <v>0</v>
      </c>
      <c r="CG62" s="51">
        <f>IF(CG$51=0,0,CG$51*CG56/SUM(CG$54:CG$57))</f>
        <v>0</v>
      </c>
      <c r="CH62" s="51">
        <f t="shared" si="48"/>
        <v>0</v>
      </c>
      <c r="CI62" s="51">
        <f t="shared" si="48"/>
        <v>1.0192506953154823</v>
      </c>
      <c r="CJ62" s="51">
        <f t="shared" si="48"/>
        <v>0</v>
      </c>
      <c r="CK62" s="51">
        <f t="shared" si="48"/>
        <v>8.175564793059824</v>
      </c>
      <c r="CL62" s="51">
        <f t="shared" si="48"/>
        <v>0</v>
      </c>
      <c r="CM62" s="51">
        <f t="shared" si="48"/>
        <v>0</v>
      </c>
      <c r="CN62" s="51">
        <f t="shared" si="48"/>
        <v>0.034758064516129034</v>
      </c>
      <c r="CO62" s="51">
        <f t="shared" si="48"/>
        <v>16.54931178179063</v>
      </c>
      <c r="CP62" s="51">
        <f t="shared" si="48"/>
        <v>0</v>
      </c>
      <c r="CQ62" s="51">
        <f t="shared" si="48"/>
        <v>0</v>
      </c>
      <c r="CR62" s="51">
        <f t="shared" si="48"/>
        <v>0</v>
      </c>
      <c r="CS62" s="51">
        <f t="shared" si="48"/>
        <v>0</v>
      </c>
      <c r="CT62" s="51">
        <f t="shared" si="40"/>
        <v>0</v>
      </c>
      <c r="CU62" s="51">
        <f t="shared" si="40"/>
        <v>0</v>
      </c>
      <c r="CV62" s="51">
        <f t="shared" si="40"/>
        <v>0</v>
      </c>
      <c r="CW62" s="51">
        <f t="shared" si="40"/>
        <v>0</v>
      </c>
      <c r="CX62" s="51">
        <f t="shared" si="40"/>
        <v>0</v>
      </c>
    </row>
    <row r="63" spans="1:102" ht="15">
      <c r="A63" s="63" t="s">
        <v>30</v>
      </c>
      <c r="B63" s="51">
        <f>IF(B$51=0,0,B$51*B57/SUM(B$54:B$57))</f>
        <v>0</v>
      </c>
      <c r="C63" s="51">
        <f aca="true" t="shared" si="49" ref="C63:AG63">IF(C$51=0,0,C$51*C57/SUM(C$54:C$57))</f>
        <v>0</v>
      </c>
      <c r="D63" s="51">
        <f t="shared" si="49"/>
        <v>0</v>
      </c>
      <c r="E63" s="51">
        <f t="shared" si="49"/>
        <v>0.10071428571428571</v>
      </c>
      <c r="F63" s="51">
        <f t="shared" si="49"/>
        <v>0</v>
      </c>
      <c r="G63" s="51">
        <f t="shared" si="49"/>
        <v>0</v>
      </c>
      <c r="H63" s="51">
        <f t="shared" si="49"/>
        <v>0</v>
      </c>
      <c r="I63" s="51">
        <f t="shared" si="49"/>
        <v>0.052125100240577385</v>
      </c>
      <c r="J63" s="51">
        <f t="shared" si="49"/>
        <v>0</v>
      </c>
      <c r="K63" s="51">
        <f t="shared" si="49"/>
        <v>0</v>
      </c>
      <c r="L63" s="51">
        <f t="shared" si="49"/>
        <v>0.1450118363205952</v>
      </c>
      <c r="M63" s="51">
        <f t="shared" si="49"/>
        <v>0.040581670612106865</v>
      </c>
      <c r="N63" s="51">
        <f t="shared" si="49"/>
        <v>0</v>
      </c>
      <c r="O63" s="51">
        <f t="shared" si="49"/>
        <v>0.21361841471636328</v>
      </c>
      <c r="P63" s="51">
        <f t="shared" si="49"/>
        <v>0</v>
      </c>
      <c r="Q63" s="51">
        <f t="shared" si="49"/>
        <v>0</v>
      </c>
      <c r="R63" s="51">
        <f t="shared" si="49"/>
        <v>0</v>
      </c>
      <c r="S63" s="51">
        <f t="shared" si="49"/>
        <v>0</v>
      </c>
      <c r="T63" s="51">
        <f t="shared" si="49"/>
        <v>0</v>
      </c>
      <c r="U63" s="51">
        <f t="shared" si="49"/>
        <v>0</v>
      </c>
      <c r="V63" s="51">
        <f t="shared" si="49"/>
        <v>0</v>
      </c>
      <c r="W63" s="51">
        <f t="shared" si="49"/>
        <v>0</v>
      </c>
      <c r="X63" s="51">
        <f t="shared" si="49"/>
        <v>0</v>
      </c>
      <c r="Y63" s="51">
        <f t="shared" si="49"/>
        <v>0</v>
      </c>
      <c r="Z63" s="51">
        <f t="shared" si="49"/>
        <v>0</v>
      </c>
      <c r="AA63" s="51">
        <f t="shared" si="49"/>
        <v>0.023270509079129545</v>
      </c>
      <c r="AB63" s="51">
        <f t="shared" si="49"/>
        <v>0</v>
      </c>
      <c r="AC63" s="51">
        <f t="shared" si="49"/>
        <v>0</v>
      </c>
      <c r="AD63" s="51">
        <f t="shared" si="49"/>
        <v>0</v>
      </c>
      <c r="AE63" s="51">
        <f t="shared" si="49"/>
        <v>0</v>
      </c>
      <c r="AF63" s="51">
        <f t="shared" si="49"/>
        <v>0</v>
      </c>
      <c r="AG63" s="51">
        <f t="shared" si="49"/>
        <v>0</v>
      </c>
      <c r="AH63" s="51">
        <f aca="true" t="shared" si="50" ref="AH63:BH63">IF(AH$51=0,0,AH$51*AH57/SUM(AH$54:AH$57))</f>
        <v>0</v>
      </c>
      <c r="AI63" s="51">
        <f t="shared" si="50"/>
        <v>0</v>
      </c>
      <c r="AJ63" s="51">
        <f t="shared" si="50"/>
        <v>0</v>
      </c>
      <c r="AK63" s="51">
        <f t="shared" si="50"/>
        <v>0</v>
      </c>
      <c r="AL63" s="51">
        <f t="shared" si="50"/>
        <v>0</v>
      </c>
      <c r="AM63" s="51">
        <f t="shared" si="50"/>
        <v>0</v>
      </c>
      <c r="AN63" s="51">
        <f t="shared" si="50"/>
        <v>0</v>
      </c>
      <c r="AO63" s="51">
        <f t="shared" si="50"/>
        <v>0</v>
      </c>
      <c r="AP63" s="51">
        <f t="shared" si="50"/>
        <v>0</v>
      </c>
      <c r="AQ63" s="51">
        <f t="shared" si="50"/>
        <v>0</v>
      </c>
      <c r="AR63" s="51">
        <f t="shared" si="50"/>
        <v>0</v>
      </c>
      <c r="AS63" s="51">
        <f t="shared" si="50"/>
        <v>0</v>
      </c>
      <c r="AT63" s="51">
        <f t="shared" si="50"/>
        <v>0</v>
      </c>
      <c r="AU63" s="51">
        <f t="shared" si="50"/>
        <v>0</v>
      </c>
      <c r="AV63" s="51">
        <f t="shared" si="50"/>
        <v>0</v>
      </c>
      <c r="AW63" s="51">
        <f t="shared" si="50"/>
        <v>0</v>
      </c>
      <c r="AX63" s="51">
        <f t="shared" si="50"/>
        <v>0</v>
      </c>
      <c r="AY63" s="51">
        <f t="shared" si="50"/>
        <v>0</v>
      </c>
      <c r="AZ63" s="51"/>
      <c r="BA63" s="51"/>
      <c r="BB63" s="51">
        <f t="shared" si="50"/>
        <v>0</v>
      </c>
      <c r="BC63" s="51">
        <f>IF(BC$51=0,0,BC$51*BC57/SUM(BC$54:BC$57))</f>
        <v>0</v>
      </c>
      <c r="BD63" s="51">
        <f t="shared" si="50"/>
        <v>0</v>
      </c>
      <c r="BE63" s="51"/>
      <c r="BF63" s="51">
        <f t="shared" si="50"/>
        <v>0</v>
      </c>
      <c r="BG63" s="51">
        <f t="shared" si="50"/>
        <v>0</v>
      </c>
      <c r="BH63" s="51">
        <f t="shared" si="50"/>
        <v>0</v>
      </c>
      <c r="BI63" s="51">
        <f aca="true" t="shared" si="51" ref="BI63:BT63">IF(BI$51=0,0,BI$51*BI57/SUM(BI$54:BI$57))</f>
        <v>14.280544651619234</v>
      </c>
      <c r="BJ63" s="51">
        <f t="shared" si="51"/>
        <v>0</v>
      </c>
      <c r="BK63" s="51">
        <f t="shared" si="51"/>
        <v>0</v>
      </c>
      <c r="BL63" s="51">
        <f t="shared" si="51"/>
        <v>0</v>
      </c>
      <c r="BM63" s="51">
        <f t="shared" si="51"/>
        <v>0</v>
      </c>
      <c r="BN63" s="51">
        <f t="shared" si="51"/>
        <v>0</v>
      </c>
      <c r="BO63" s="51">
        <f t="shared" si="51"/>
        <v>0</v>
      </c>
      <c r="BP63" s="51">
        <f t="shared" si="51"/>
        <v>0</v>
      </c>
      <c r="BQ63" s="51">
        <f t="shared" si="51"/>
        <v>0</v>
      </c>
      <c r="BR63" s="51">
        <f t="shared" si="51"/>
        <v>0</v>
      </c>
      <c r="BS63" s="51">
        <f t="shared" si="51"/>
        <v>0</v>
      </c>
      <c r="BT63" s="51">
        <f t="shared" si="51"/>
        <v>0</v>
      </c>
      <c r="BU63" s="51" t="s">
        <v>132</v>
      </c>
      <c r="BV63" s="51" t="s">
        <v>132</v>
      </c>
      <c r="BW63" s="51">
        <f aca="true" t="shared" si="52" ref="BW63:CS63">IF(BW$51=0,0,BW$51*BW57/SUM(BW$54:BW$57))</f>
        <v>0</v>
      </c>
      <c r="BX63" s="51">
        <f t="shared" si="52"/>
        <v>0</v>
      </c>
      <c r="BY63" s="51">
        <f t="shared" si="52"/>
        <v>0</v>
      </c>
      <c r="BZ63" s="51">
        <f t="shared" si="52"/>
        <v>0</v>
      </c>
      <c r="CA63" s="51">
        <f t="shared" si="52"/>
        <v>0</v>
      </c>
      <c r="CB63" s="51">
        <f t="shared" si="52"/>
        <v>0</v>
      </c>
      <c r="CC63" s="51">
        <f t="shared" si="52"/>
        <v>0</v>
      </c>
      <c r="CD63" s="51">
        <f t="shared" si="52"/>
        <v>0</v>
      </c>
      <c r="CE63" s="51">
        <f t="shared" si="52"/>
        <v>0</v>
      </c>
      <c r="CF63" s="51">
        <f t="shared" si="52"/>
        <v>0</v>
      </c>
      <c r="CG63" s="51">
        <f>IF(CG$51=0,0,CG$51*CG57/SUM(CG$54:CG$57))</f>
        <v>0</v>
      </c>
      <c r="CH63" s="51">
        <f t="shared" si="52"/>
        <v>0</v>
      </c>
      <c r="CI63" s="51">
        <f t="shared" si="52"/>
        <v>0</v>
      </c>
      <c r="CJ63" s="51">
        <f t="shared" si="52"/>
        <v>0</v>
      </c>
      <c r="CK63" s="51">
        <f t="shared" si="52"/>
        <v>0</v>
      </c>
      <c r="CL63" s="51">
        <f t="shared" si="52"/>
        <v>0</v>
      </c>
      <c r="CM63" s="51">
        <f t="shared" si="52"/>
        <v>0</v>
      </c>
      <c r="CN63" s="51">
        <f t="shared" si="52"/>
        <v>0</v>
      </c>
      <c r="CO63" s="51">
        <f t="shared" si="52"/>
        <v>0</v>
      </c>
      <c r="CP63" s="51">
        <f t="shared" si="52"/>
        <v>0</v>
      </c>
      <c r="CQ63" s="51">
        <f t="shared" si="52"/>
        <v>0</v>
      </c>
      <c r="CR63" s="51">
        <f t="shared" si="52"/>
        <v>0</v>
      </c>
      <c r="CS63" s="51">
        <f t="shared" si="52"/>
        <v>0</v>
      </c>
      <c r="CT63" s="51">
        <f t="shared" si="40"/>
        <v>0</v>
      </c>
      <c r="CU63" s="51">
        <f t="shared" si="40"/>
        <v>0</v>
      </c>
      <c r="CV63" s="51">
        <f t="shared" si="40"/>
        <v>0</v>
      </c>
      <c r="CW63" s="51">
        <f t="shared" si="40"/>
        <v>0</v>
      </c>
      <c r="CX63" s="51">
        <f t="shared" si="40"/>
        <v>0</v>
      </c>
    </row>
    <row r="64" spans="2:102" ht="15.7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64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</row>
    <row r="65" spans="1:102" ht="15.75">
      <c r="A65" s="78" t="s">
        <v>133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</row>
    <row r="66" spans="1:255" ht="15.75">
      <c r="A66" s="78" t="s">
        <v>0</v>
      </c>
      <c r="B66" s="64">
        <f>SUM(B67:B70)</f>
        <v>3334</v>
      </c>
      <c r="C66" s="64">
        <f aca="true" t="shared" si="53" ref="C66:BN66">SUM(C67:C70)</f>
        <v>4694</v>
      </c>
      <c r="D66" s="64">
        <f t="shared" si="53"/>
        <v>4884</v>
      </c>
      <c r="E66" s="64">
        <f t="shared" si="53"/>
        <v>2696</v>
      </c>
      <c r="F66" s="64">
        <f t="shared" si="53"/>
        <v>1749</v>
      </c>
      <c r="G66" s="64">
        <f t="shared" si="53"/>
        <v>8714</v>
      </c>
      <c r="H66" s="64">
        <f t="shared" si="53"/>
        <v>15178</v>
      </c>
      <c r="I66" s="64">
        <f t="shared" si="53"/>
        <v>2271</v>
      </c>
      <c r="J66" s="64">
        <f t="shared" si="53"/>
        <v>2324</v>
      </c>
      <c r="K66" s="64">
        <f t="shared" si="53"/>
        <v>24321</v>
      </c>
      <c r="L66" s="64">
        <f t="shared" si="53"/>
        <v>11131</v>
      </c>
      <c r="M66" s="79">
        <f t="shared" si="53"/>
        <v>11131</v>
      </c>
      <c r="N66" s="64">
        <f t="shared" si="53"/>
        <v>34272</v>
      </c>
      <c r="O66" s="64">
        <f t="shared" si="53"/>
        <v>18845</v>
      </c>
      <c r="P66" s="64">
        <f t="shared" si="53"/>
        <v>20202</v>
      </c>
      <c r="Q66" s="64">
        <f t="shared" si="53"/>
        <v>35872</v>
      </c>
      <c r="R66" s="79">
        <f t="shared" si="53"/>
        <v>35872</v>
      </c>
      <c r="S66" s="64">
        <f t="shared" si="53"/>
        <v>28284</v>
      </c>
      <c r="T66" s="79">
        <f t="shared" si="53"/>
        <v>58593</v>
      </c>
      <c r="U66" s="64">
        <f t="shared" si="53"/>
        <v>6746</v>
      </c>
      <c r="V66" s="64">
        <f t="shared" si="53"/>
        <v>54333</v>
      </c>
      <c r="W66" s="79">
        <f t="shared" si="53"/>
        <v>54333</v>
      </c>
      <c r="X66" s="64">
        <f t="shared" si="53"/>
        <v>20876</v>
      </c>
      <c r="Y66" s="64">
        <f t="shared" si="53"/>
        <v>57933</v>
      </c>
      <c r="Z66" s="79">
        <f t="shared" si="53"/>
        <v>57933</v>
      </c>
      <c r="AA66" s="80">
        <f t="shared" si="53"/>
        <v>5662.509999519687</v>
      </c>
      <c r="AB66" s="80">
        <f t="shared" si="53"/>
        <v>152.4860999999998</v>
      </c>
      <c r="AC66" s="64">
        <f t="shared" si="53"/>
        <v>51084</v>
      </c>
      <c r="AD66" s="64">
        <f t="shared" si="53"/>
        <v>27218</v>
      </c>
      <c r="AE66" s="64">
        <f t="shared" si="53"/>
        <v>4460</v>
      </c>
      <c r="AF66" s="64">
        <f t="shared" si="53"/>
        <v>0</v>
      </c>
      <c r="AG66" s="64">
        <f t="shared" si="53"/>
        <v>94058</v>
      </c>
      <c r="AH66" s="64">
        <f t="shared" si="53"/>
        <v>22142</v>
      </c>
      <c r="AI66" s="64">
        <f t="shared" si="53"/>
        <v>25240</v>
      </c>
      <c r="AJ66" s="64">
        <f t="shared" si="53"/>
        <v>473835</v>
      </c>
      <c r="AK66" s="64">
        <f t="shared" si="53"/>
        <v>720995</v>
      </c>
      <c r="AL66" s="64">
        <f t="shared" si="53"/>
        <v>299961</v>
      </c>
      <c r="AM66" s="64">
        <f t="shared" si="53"/>
        <v>87351</v>
      </c>
      <c r="AN66" s="64">
        <f t="shared" si="53"/>
        <v>243826</v>
      </c>
      <c r="AO66" s="64">
        <f t="shared" si="53"/>
        <v>11246</v>
      </c>
      <c r="AP66" s="64">
        <f t="shared" si="53"/>
        <v>3374</v>
      </c>
      <c r="AQ66" s="64">
        <f t="shared" si="53"/>
        <v>112071</v>
      </c>
      <c r="AR66" s="64">
        <f t="shared" si="53"/>
        <v>31588</v>
      </c>
      <c r="AS66" s="64">
        <f t="shared" si="53"/>
        <v>184310</v>
      </c>
      <c r="AT66" s="64">
        <f t="shared" si="53"/>
        <v>25630</v>
      </c>
      <c r="AU66" s="64">
        <f t="shared" si="53"/>
        <v>40444</v>
      </c>
      <c r="AV66" s="64">
        <f t="shared" si="53"/>
        <v>27402</v>
      </c>
      <c r="AW66" s="64">
        <f t="shared" si="53"/>
        <v>19572</v>
      </c>
      <c r="AX66" s="64">
        <f t="shared" si="53"/>
        <v>8430</v>
      </c>
      <c r="AY66" s="64">
        <f t="shared" si="53"/>
        <v>11918</v>
      </c>
      <c r="AZ66" s="64"/>
      <c r="BA66" s="64"/>
      <c r="BB66" s="64">
        <f t="shared" si="53"/>
        <v>104269</v>
      </c>
      <c r="BC66" s="79">
        <f t="shared" si="53"/>
        <v>104269</v>
      </c>
      <c r="BD66" s="64">
        <f t="shared" si="53"/>
        <v>46756</v>
      </c>
      <c r="BE66" s="64"/>
      <c r="BF66" s="64">
        <f t="shared" si="53"/>
        <v>36905</v>
      </c>
      <c r="BG66" s="64">
        <f t="shared" si="53"/>
        <v>13945</v>
      </c>
      <c r="BH66" s="64">
        <f t="shared" si="53"/>
        <v>322</v>
      </c>
      <c r="BI66" s="64">
        <f t="shared" si="53"/>
        <v>101956</v>
      </c>
      <c r="BJ66" s="64">
        <f t="shared" si="53"/>
        <v>29555</v>
      </c>
      <c r="BK66" s="64">
        <f t="shared" si="53"/>
        <v>14788</v>
      </c>
      <c r="BL66" s="64">
        <f t="shared" si="53"/>
        <v>2852</v>
      </c>
      <c r="BM66" s="64">
        <f t="shared" si="53"/>
        <v>9893</v>
      </c>
      <c r="BN66" s="64">
        <f t="shared" si="53"/>
        <v>507208</v>
      </c>
      <c r="BO66" s="64">
        <f aca="true" t="shared" si="54" ref="BO66:CX66">SUM(BO67:BO70)</f>
        <v>421328</v>
      </c>
      <c r="BP66" s="64">
        <f t="shared" si="54"/>
        <v>2050750</v>
      </c>
      <c r="BQ66" s="79">
        <f t="shared" si="54"/>
        <v>2050750</v>
      </c>
      <c r="BR66" s="64">
        <f t="shared" si="54"/>
        <v>13010</v>
      </c>
      <c r="BS66" s="79">
        <f t="shared" si="54"/>
        <v>13010</v>
      </c>
      <c r="BT66" s="64">
        <f t="shared" si="54"/>
        <v>5725</v>
      </c>
      <c r="BU66" s="68" t="s">
        <v>132</v>
      </c>
      <c r="BV66" s="68" t="s">
        <v>132</v>
      </c>
      <c r="BW66" s="64">
        <f t="shared" si="54"/>
        <v>487078</v>
      </c>
      <c r="BX66" s="64">
        <f t="shared" si="54"/>
        <v>170593</v>
      </c>
      <c r="BY66" s="64">
        <f t="shared" si="54"/>
        <v>44557</v>
      </c>
      <c r="BZ66" s="64">
        <f t="shared" si="54"/>
        <v>110795</v>
      </c>
      <c r="CA66" s="79">
        <f t="shared" si="54"/>
        <v>110795</v>
      </c>
      <c r="CB66" s="79">
        <f t="shared" si="54"/>
        <v>110795</v>
      </c>
      <c r="CC66" s="79">
        <f t="shared" si="54"/>
        <v>110795</v>
      </c>
      <c r="CD66" s="79">
        <f t="shared" si="54"/>
        <v>110795</v>
      </c>
      <c r="CE66" s="79">
        <f t="shared" si="54"/>
        <v>110795</v>
      </c>
      <c r="CF66" s="79">
        <f t="shared" si="54"/>
        <v>2050750</v>
      </c>
      <c r="CG66" s="79">
        <f>SUM(CG67:CG70)</f>
        <v>487078</v>
      </c>
      <c r="CH66" s="64">
        <f t="shared" si="54"/>
        <v>2823</v>
      </c>
      <c r="CI66" s="64">
        <f t="shared" si="54"/>
        <v>36540</v>
      </c>
      <c r="CJ66" s="64">
        <f t="shared" si="54"/>
        <v>5699</v>
      </c>
      <c r="CK66" s="64">
        <f t="shared" si="54"/>
        <v>54734</v>
      </c>
      <c r="CL66" s="64">
        <f t="shared" si="54"/>
        <v>4477</v>
      </c>
      <c r="CM66" s="64">
        <f t="shared" si="54"/>
        <v>8369</v>
      </c>
      <c r="CN66" s="64">
        <f t="shared" si="54"/>
        <v>37197</v>
      </c>
      <c r="CO66" s="64">
        <f t="shared" si="54"/>
        <v>7758</v>
      </c>
      <c r="CP66" s="64">
        <f t="shared" si="54"/>
        <v>5591</v>
      </c>
      <c r="CQ66" s="64">
        <f t="shared" si="54"/>
        <v>2035</v>
      </c>
      <c r="CR66" s="64">
        <f t="shared" si="54"/>
        <v>313</v>
      </c>
      <c r="CS66" s="64">
        <f t="shared" si="54"/>
        <v>223</v>
      </c>
      <c r="CT66" s="64">
        <f t="shared" si="54"/>
        <v>3964</v>
      </c>
      <c r="CU66" s="64">
        <f t="shared" si="54"/>
        <v>1314</v>
      </c>
      <c r="CV66" s="64">
        <f t="shared" si="54"/>
        <v>538</v>
      </c>
      <c r="CW66" s="64">
        <f t="shared" si="54"/>
        <v>4467</v>
      </c>
      <c r="CX66" s="64">
        <f t="shared" si="54"/>
        <v>1466</v>
      </c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</row>
    <row r="67" spans="1:102" ht="15">
      <c r="A67" s="81" t="s">
        <v>27</v>
      </c>
      <c r="B67" s="4">
        <v>2702</v>
      </c>
      <c r="C67" s="4">
        <v>4471</v>
      </c>
      <c r="D67" s="4">
        <v>4781</v>
      </c>
      <c r="E67" s="4">
        <v>2578</v>
      </c>
      <c r="F67" s="4">
        <v>1725</v>
      </c>
      <c r="G67" s="4">
        <v>4981</v>
      </c>
      <c r="H67" s="4">
        <v>14774</v>
      </c>
      <c r="I67" s="4">
        <v>2061</v>
      </c>
      <c r="J67" s="4">
        <v>2197</v>
      </c>
      <c r="K67" s="4">
        <v>5769</v>
      </c>
      <c r="L67" s="4">
        <v>9645</v>
      </c>
      <c r="M67" s="82">
        <v>9645</v>
      </c>
      <c r="N67" s="4">
        <v>5178</v>
      </c>
      <c r="O67" s="4">
        <v>16544</v>
      </c>
      <c r="P67" s="4">
        <v>7763</v>
      </c>
      <c r="Q67" s="4">
        <v>27971</v>
      </c>
      <c r="R67" s="82">
        <v>27971</v>
      </c>
      <c r="S67" s="4">
        <v>24717</v>
      </c>
      <c r="T67" s="65">
        <f>K67+N67</f>
        <v>10947</v>
      </c>
      <c r="U67" s="4">
        <v>3003</v>
      </c>
      <c r="V67" s="4">
        <v>25248</v>
      </c>
      <c r="W67" s="82">
        <v>25248</v>
      </c>
      <c r="X67" s="4">
        <v>15860</v>
      </c>
      <c r="Y67" s="4">
        <v>4595</v>
      </c>
      <c r="Z67" s="82">
        <v>4595</v>
      </c>
      <c r="AA67" s="66">
        <f>(AA$26-AA$27-AA$28)*'Skates &amp; Rays'!B$29/100</f>
        <v>4026.773755939127</v>
      </c>
      <c r="AB67" s="66">
        <f>(AB$26-AB$27-AB$28)*'Skates &amp; Rays'!G$29/100</f>
        <v>146.70716159182138</v>
      </c>
      <c r="AC67" s="4">
        <v>10408</v>
      </c>
      <c r="AD67" s="4">
        <v>27110</v>
      </c>
      <c r="AE67" s="4">
        <v>4460</v>
      </c>
      <c r="AF67" s="4">
        <v>0</v>
      </c>
      <c r="AG67" s="4">
        <v>0</v>
      </c>
      <c r="AH67" s="4">
        <v>22101</v>
      </c>
      <c r="AI67" s="4">
        <v>2889</v>
      </c>
      <c r="AJ67" s="4">
        <v>153795</v>
      </c>
      <c r="AK67" s="4">
        <v>134823</v>
      </c>
      <c r="AL67" s="4">
        <v>66819</v>
      </c>
      <c r="AM67" s="4">
        <v>37949</v>
      </c>
      <c r="AN67" s="4">
        <v>191033</v>
      </c>
      <c r="AO67" s="4">
        <v>9854</v>
      </c>
      <c r="AP67" s="4">
        <v>897</v>
      </c>
      <c r="AQ67" s="4">
        <v>26307</v>
      </c>
      <c r="AR67" s="4">
        <v>13990</v>
      </c>
      <c r="AS67" s="4">
        <v>36781</v>
      </c>
      <c r="AT67" s="4">
        <v>4004</v>
      </c>
      <c r="AU67" s="4">
        <v>15908</v>
      </c>
      <c r="AV67" s="4">
        <v>11010</v>
      </c>
      <c r="AW67" s="4">
        <v>15748</v>
      </c>
      <c r="AX67" s="4">
        <v>6629</v>
      </c>
      <c r="AY67" s="4">
        <v>3319</v>
      </c>
      <c r="AZ67" s="83"/>
      <c r="BA67" s="4"/>
      <c r="BB67" s="4">
        <v>17027</v>
      </c>
      <c r="BC67" s="82">
        <v>17027</v>
      </c>
      <c r="BD67" s="4">
        <v>10917</v>
      </c>
      <c r="BE67" s="4"/>
      <c r="BF67" s="4">
        <v>11915</v>
      </c>
      <c r="BG67" s="4">
        <v>2055</v>
      </c>
      <c r="BH67" s="4">
        <v>185</v>
      </c>
      <c r="BI67" s="4">
        <v>8112</v>
      </c>
      <c r="BJ67" s="4">
        <v>8096</v>
      </c>
      <c r="BK67" s="4">
        <v>4922</v>
      </c>
      <c r="BL67" s="4">
        <v>1089</v>
      </c>
      <c r="BM67" s="4">
        <v>3180</v>
      </c>
      <c r="BN67" s="4">
        <v>94062</v>
      </c>
      <c r="BO67" s="4">
        <v>67260</v>
      </c>
      <c r="BP67" s="4">
        <v>323905</v>
      </c>
      <c r="BQ67" s="65">
        <v>323905</v>
      </c>
      <c r="BR67" s="4">
        <v>2801</v>
      </c>
      <c r="BS67" s="82">
        <v>2801</v>
      </c>
      <c r="BT67" s="4">
        <v>758</v>
      </c>
      <c r="BU67" s="51" t="s">
        <v>132</v>
      </c>
      <c r="BV67" s="51" t="s">
        <v>132</v>
      </c>
      <c r="BW67" s="4">
        <v>12406</v>
      </c>
      <c r="BX67" s="4">
        <v>0</v>
      </c>
      <c r="BY67" s="4">
        <v>1137</v>
      </c>
      <c r="BZ67" s="4">
        <v>17986</v>
      </c>
      <c r="CA67" s="82">
        <v>17986</v>
      </c>
      <c r="CB67" s="82">
        <v>17986</v>
      </c>
      <c r="CC67" s="82">
        <v>17986</v>
      </c>
      <c r="CD67" s="82">
        <v>17986</v>
      </c>
      <c r="CE67" s="82">
        <v>17986</v>
      </c>
      <c r="CF67" s="82">
        <v>323905</v>
      </c>
      <c r="CG67" s="82">
        <f>BW67</f>
        <v>12406</v>
      </c>
      <c r="CH67" s="4">
        <v>706</v>
      </c>
      <c r="CI67" s="4">
        <v>5306</v>
      </c>
      <c r="CJ67" s="4">
        <v>1409</v>
      </c>
      <c r="CK67" s="4">
        <v>20383</v>
      </c>
      <c r="CL67" s="4">
        <v>1342</v>
      </c>
      <c r="CM67" s="4">
        <v>2368</v>
      </c>
      <c r="CN67" s="4">
        <v>12812</v>
      </c>
      <c r="CO67" s="4">
        <v>2902</v>
      </c>
      <c r="CP67" s="4">
        <v>1327</v>
      </c>
      <c r="CQ67" s="4">
        <v>505</v>
      </c>
      <c r="CR67" s="4">
        <v>2</v>
      </c>
      <c r="CS67" s="4">
        <v>28</v>
      </c>
      <c r="CT67" s="4">
        <v>1347</v>
      </c>
      <c r="CU67" s="4">
        <v>282</v>
      </c>
      <c r="CV67" s="4">
        <v>320</v>
      </c>
      <c r="CW67" s="4">
        <v>1724</v>
      </c>
      <c r="CX67" s="4">
        <v>341</v>
      </c>
    </row>
    <row r="68" spans="1:102" ht="15">
      <c r="A68" s="81" t="s">
        <v>28</v>
      </c>
      <c r="B68" s="4">
        <v>52</v>
      </c>
      <c r="C68" s="4">
        <v>0</v>
      </c>
      <c r="D68" s="4">
        <v>10</v>
      </c>
      <c r="E68" s="4">
        <v>69</v>
      </c>
      <c r="F68" s="4">
        <v>2</v>
      </c>
      <c r="G68" s="4">
        <v>98</v>
      </c>
      <c r="H68" s="4">
        <v>88</v>
      </c>
      <c r="I68" s="4">
        <v>145</v>
      </c>
      <c r="J68" s="4">
        <v>89</v>
      </c>
      <c r="K68" s="4">
        <v>27</v>
      </c>
      <c r="L68" s="4">
        <v>58</v>
      </c>
      <c r="M68" s="82">
        <v>58</v>
      </c>
      <c r="N68" s="4">
        <v>41</v>
      </c>
      <c r="O68" s="4">
        <v>243</v>
      </c>
      <c r="P68" s="4">
        <v>149</v>
      </c>
      <c r="Q68" s="4">
        <v>1501</v>
      </c>
      <c r="R68" s="82">
        <v>1501</v>
      </c>
      <c r="S68" s="4">
        <v>1834</v>
      </c>
      <c r="T68" s="65">
        <f>K68+N68</f>
        <v>68</v>
      </c>
      <c r="U68" s="4">
        <v>126</v>
      </c>
      <c r="V68" s="4">
        <v>1319</v>
      </c>
      <c r="W68" s="82">
        <v>1319</v>
      </c>
      <c r="X68" s="4">
        <v>258</v>
      </c>
      <c r="Y68" s="4">
        <v>64</v>
      </c>
      <c r="Z68" s="82">
        <v>64</v>
      </c>
      <c r="AA68" s="66">
        <f>(AA$26-AA$27-AA$28)*'Skates &amp; Rays'!C$29/100</f>
        <v>146.30822926190626</v>
      </c>
      <c r="AB68" s="66">
        <f>(AB$26-AB$27-AB$28)*'Skates &amp; Rays'!H$29/100</f>
        <v>0.14590227234195693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83"/>
      <c r="BA68" s="4"/>
      <c r="BB68" s="4">
        <v>0</v>
      </c>
      <c r="BC68" s="82">
        <v>0</v>
      </c>
      <c r="BD68" s="4">
        <v>0</v>
      </c>
      <c r="BE68" s="4"/>
      <c r="BF68" s="4">
        <v>7</v>
      </c>
      <c r="BG68" s="4">
        <v>0</v>
      </c>
      <c r="BH68" s="4">
        <v>0</v>
      </c>
      <c r="BI68" s="4">
        <v>17</v>
      </c>
      <c r="BJ68" s="4">
        <v>33</v>
      </c>
      <c r="BK68" s="4">
        <v>19</v>
      </c>
      <c r="BL68" s="4">
        <v>0</v>
      </c>
      <c r="BM68" s="4">
        <v>0</v>
      </c>
      <c r="BN68" s="4">
        <v>0</v>
      </c>
      <c r="BO68" s="4">
        <v>0</v>
      </c>
      <c r="BP68" s="4">
        <v>1</v>
      </c>
      <c r="BQ68" s="82">
        <v>1</v>
      </c>
      <c r="BR68" s="4">
        <v>0</v>
      </c>
      <c r="BS68" s="82">
        <v>0</v>
      </c>
      <c r="BT68" s="4">
        <v>0</v>
      </c>
      <c r="BU68" s="51" t="s">
        <v>132</v>
      </c>
      <c r="BV68" s="51" t="s">
        <v>132</v>
      </c>
      <c r="BW68" s="4">
        <v>0</v>
      </c>
      <c r="BX68" s="4">
        <v>0</v>
      </c>
      <c r="BY68" s="4">
        <v>0</v>
      </c>
      <c r="BZ68" s="4">
        <v>0</v>
      </c>
      <c r="CA68" s="82">
        <v>0</v>
      </c>
      <c r="CB68" s="82">
        <v>0</v>
      </c>
      <c r="CC68" s="82">
        <v>0</v>
      </c>
      <c r="CD68" s="82">
        <v>0</v>
      </c>
      <c r="CE68" s="82">
        <v>0</v>
      </c>
      <c r="CF68" s="82">
        <v>1</v>
      </c>
      <c r="CG68" s="82">
        <f>BW68</f>
        <v>0</v>
      </c>
      <c r="CH68" s="4">
        <v>0</v>
      </c>
      <c r="CI68" s="4">
        <v>0</v>
      </c>
      <c r="CJ68" s="4">
        <v>0</v>
      </c>
      <c r="CK68" s="4">
        <v>411</v>
      </c>
      <c r="CL68" s="4">
        <v>35</v>
      </c>
      <c r="CM68" s="4">
        <v>0</v>
      </c>
      <c r="CN68" s="4">
        <v>55</v>
      </c>
      <c r="CO68" s="4">
        <v>98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</row>
    <row r="69" spans="1:102" ht="15">
      <c r="A69" s="81" t="s">
        <v>29</v>
      </c>
      <c r="B69" s="4">
        <v>120</v>
      </c>
      <c r="C69" s="4">
        <v>217</v>
      </c>
      <c r="D69" s="4">
        <v>87</v>
      </c>
      <c r="E69" s="4">
        <v>39</v>
      </c>
      <c r="F69" s="4">
        <v>21</v>
      </c>
      <c r="G69" s="4">
        <v>744</v>
      </c>
      <c r="H69" s="4">
        <v>292</v>
      </c>
      <c r="I69" s="4">
        <v>15</v>
      </c>
      <c r="J69" s="4">
        <v>34</v>
      </c>
      <c r="K69" s="4">
        <v>1923</v>
      </c>
      <c r="L69" s="4">
        <v>797</v>
      </c>
      <c r="M69" s="82">
        <v>797</v>
      </c>
      <c r="N69" s="4">
        <v>2013</v>
      </c>
      <c r="O69" s="4">
        <v>1319</v>
      </c>
      <c r="P69" s="4">
        <v>7400</v>
      </c>
      <c r="Q69" s="4">
        <v>4202</v>
      </c>
      <c r="R69" s="82">
        <v>4202</v>
      </c>
      <c r="S69" s="4">
        <v>1388</v>
      </c>
      <c r="T69" s="65">
        <f>K69+N69</f>
        <v>3936</v>
      </c>
      <c r="U69" s="4">
        <v>875</v>
      </c>
      <c r="V69" s="4">
        <v>22149</v>
      </c>
      <c r="W69" s="82">
        <v>22149</v>
      </c>
      <c r="X69" s="4">
        <v>1810</v>
      </c>
      <c r="Y69" s="4">
        <v>3711</v>
      </c>
      <c r="Z69" s="82">
        <v>3711</v>
      </c>
      <c r="AA69" s="66">
        <f>(AA$26-AA$27-AA$28)*'Skates &amp; Rays'!D$29/100</f>
        <v>1175.6783181744222</v>
      </c>
      <c r="AB69" s="66">
        <f>(AB$26-AB$27-AB$28)*'Skates &amp; Rays'!I$29/100</f>
        <v>5.633036135836444</v>
      </c>
      <c r="AC69" s="4">
        <v>16</v>
      </c>
      <c r="AD69" s="4">
        <v>84</v>
      </c>
      <c r="AE69" s="4">
        <v>0</v>
      </c>
      <c r="AF69" s="4">
        <v>0</v>
      </c>
      <c r="AG69" s="4">
        <v>94058</v>
      </c>
      <c r="AH69" s="4">
        <v>41</v>
      </c>
      <c r="AI69" s="4">
        <v>11157</v>
      </c>
      <c r="AJ69" s="4">
        <v>310568</v>
      </c>
      <c r="AK69" s="4">
        <v>574431</v>
      </c>
      <c r="AL69" s="4">
        <v>227677</v>
      </c>
      <c r="AM69" s="4">
        <v>48278</v>
      </c>
      <c r="AN69" s="4">
        <v>46857</v>
      </c>
      <c r="AO69" s="4">
        <v>1254</v>
      </c>
      <c r="AP69" s="4">
        <v>2434</v>
      </c>
      <c r="AQ69" s="4">
        <v>79819</v>
      </c>
      <c r="AR69" s="4">
        <v>16979</v>
      </c>
      <c r="AS69" s="4">
        <v>145955</v>
      </c>
      <c r="AT69" s="4">
        <v>21459</v>
      </c>
      <c r="AU69" s="4">
        <v>23084</v>
      </c>
      <c r="AV69" s="4">
        <v>15802</v>
      </c>
      <c r="AW69" s="4">
        <v>3587</v>
      </c>
      <c r="AX69" s="4">
        <v>1683</v>
      </c>
      <c r="AY69" s="4">
        <v>8036</v>
      </c>
      <c r="AZ69" s="83"/>
      <c r="BA69" s="4"/>
      <c r="BB69" s="4">
        <v>83333</v>
      </c>
      <c r="BC69" s="82">
        <v>83333</v>
      </c>
      <c r="BD69" s="4">
        <v>35378</v>
      </c>
      <c r="BE69" s="4"/>
      <c r="BF69" s="4">
        <v>24157</v>
      </c>
      <c r="BG69" s="4">
        <v>11437</v>
      </c>
      <c r="BH69" s="4">
        <v>107</v>
      </c>
      <c r="BI69" s="4">
        <v>74691</v>
      </c>
      <c r="BJ69" s="4">
        <v>20218</v>
      </c>
      <c r="BK69" s="4">
        <v>9313</v>
      </c>
      <c r="BL69" s="4">
        <v>1548</v>
      </c>
      <c r="BM69" s="4">
        <v>6713</v>
      </c>
      <c r="BN69" s="4">
        <v>362359</v>
      </c>
      <c r="BO69" s="4">
        <v>315945</v>
      </c>
      <c r="BP69" s="4">
        <v>1559407</v>
      </c>
      <c r="BQ69" s="82">
        <v>1559407</v>
      </c>
      <c r="BR69" s="4">
        <v>9545</v>
      </c>
      <c r="BS69" s="82">
        <v>9545</v>
      </c>
      <c r="BT69" s="4">
        <v>1705</v>
      </c>
      <c r="BU69" s="51" t="s">
        <v>132</v>
      </c>
      <c r="BV69" s="51" t="s">
        <v>132</v>
      </c>
      <c r="BW69" s="4">
        <v>450804</v>
      </c>
      <c r="BX69" s="4">
        <v>166368</v>
      </c>
      <c r="BY69" s="4">
        <v>43420</v>
      </c>
      <c r="BZ69" s="4">
        <v>51046</v>
      </c>
      <c r="CA69" s="82">
        <v>51046</v>
      </c>
      <c r="CB69" s="82">
        <v>51046</v>
      </c>
      <c r="CC69" s="82">
        <v>51046</v>
      </c>
      <c r="CD69" s="82">
        <v>51046</v>
      </c>
      <c r="CE69" s="82">
        <v>51046</v>
      </c>
      <c r="CF69" s="82">
        <v>1559407</v>
      </c>
      <c r="CG69" s="82">
        <f>BW69</f>
        <v>450804</v>
      </c>
      <c r="CH69" s="4">
        <v>2105</v>
      </c>
      <c r="CI69" s="4">
        <v>30843</v>
      </c>
      <c r="CJ69" s="4">
        <v>4278</v>
      </c>
      <c r="CK69" s="4">
        <v>32994</v>
      </c>
      <c r="CL69" s="4">
        <v>3100</v>
      </c>
      <c r="CM69" s="4">
        <v>6001</v>
      </c>
      <c r="CN69" s="4">
        <v>24282</v>
      </c>
      <c r="CO69" s="4">
        <v>4646</v>
      </c>
      <c r="CP69" s="4">
        <v>4226</v>
      </c>
      <c r="CQ69" s="4">
        <v>1507</v>
      </c>
      <c r="CR69" s="4">
        <v>311</v>
      </c>
      <c r="CS69" s="4">
        <v>192</v>
      </c>
      <c r="CT69" s="4">
        <v>2559</v>
      </c>
      <c r="CU69" s="4">
        <v>1028</v>
      </c>
      <c r="CV69" s="4">
        <v>217</v>
      </c>
      <c r="CW69" s="4">
        <v>2726</v>
      </c>
      <c r="CX69" s="4">
        <v>1083</v>
      </c>
    </row>
    <row r="70" spans="1:102" ht="15">
      <c r="A70" s="81" t="s">
        <v>30</v>
      </c>
      <c r="B70" s="4">
        <v>460</v>
      </c>
      <c r="C70" s="4">
        <v>6</v>
      </c>
      <c r="D70" s="4">
        <v>6</v>
      </c>
      <c r="E70" s="4">
        <v>10</v>
      </c>
      <c r="F70" s="4">
        <v>1</v>
      </c>
      <c r="G70" s="4">
        <v>2891</v>
      </c>
      <c r="H70" s="4">
        <v>24</v>
      </c>
      <c r="I70" s="4">
        <v>50</v>
      </c>
      <c r="J70" s="4">
        <v>4</v>
      </c>
      <c r="K70" s="4">
        <v>16602</v>
      </c>
      <c r="L70" s="4">
        <v>631</v>
      </c>
      <c r="M70" s="82">
        <v>631</v>
      </c>
      <c r="N70" s="4">
        <v>27040</v>
      </c>
      <c r="O70" s="4">
        <v>739</v>
      </c>
      <c r="P70" s="4">
        <v>4890</v>
      </c>
      <c r="Q70" s="4">
        <v>2198</v>
      </c>
      <c r="R70" s="82">
        <v>2198</v>
      </c>
      <c r="S70" s="4">
        <v>345</v>
      </c>
      <c r="T70" s="65">
        <f>K70+N70</f>
        <v>43642</v>
      </c>
      <c r="U70" s="4">
        <v>2742</v>
      </c>
      <c r="V70" s="4">
        <v>5617</v>
      </c>
      <c r="W70" s="82">
        <v>5617</v>
      </c>
      <c r="X70" s="4">
        <v>2948</v>
      </c>
      <c r="Y70" s="4">
        <v>49563</v>
      </c>
      <c r="Z70" s="82">
        <v>49563</v>
      </c>
      <c r="AA70" s="66">
        <f>(AA$26-AA$27-AA$28)*'Skates &amp; Rays'!E$29/100</f>
        <v>313.7496961442307</v>
      </c>
      <c r="AB70" s="66">
        <f>(AB$26-AB$27-AB$28)*'Skates &amp; Rays'!J$29/100</f>
        <v>0</v>
      </c>
      <c r="AC70" s="4">
        <v>40660</v>
      </c>
      <c r="AD70" s="4">
        <v>24</v>
      </c>
      <c r="AE70" s="4">
        <v>0</v>
      </c>
      <c r="AF70" s="4">
        <v>0</v>
      </c>
      <c r="AG70" s="4">
        <v>0</v>
      </c>
      <c r="AH70" s="4">
        <v>0</v>
      </c>
      <c r="AI70" s="4">
        <v>11194</v>
      </c>
      <c r="AJ70" s="4">
        <v>9472</v>
      </c>
      <c r="AK70" s="4">
        <v>11741</v>
      </c>
      <c r="AL70" s="4">
        <v>5465</v>
      </c>
      <c r="AM70" s="4">
        <v>1124</v>
      </c>
      <c r="AN70" s="4">
        <v>5936</v>
      </c>
      <c r="AO70" s="4">
        <v>138</v>
      </c>
      <c r="AP70" s="4">
        <v>43</v>
      </c>
      <c r="AQ70" s="4">
        <v>5945</v>
      </c>
      <c r="AR70" s="4">
        <v>619</v>
      </c>
      <c r="AS70" s="4">
        <v>1574</v>
      </c>
      <c r="AT70" s="4">
        <v>167</v>
      </c>
      <c r="AU70" s="4">
        <v>1452</v>
      </c>
      <c r="AV70" s="4">
        <v>590</v>
      </c>
      <c r="AW70" s="4">
        <v>237</v>
      </c>
      <c r="AX70" s="4">
        <v>118</v>
      </c>
      <c r="AY70" s="4">
        <v>563</v>
      </c>
      <c r="AZ70" s="83"/>
      <c r="BA70" s="4"/>
      <c r="BB70" s="4">
        <v>3909</v>
      </c>
      <c r="BC70" s="82">
        <v>3909</v>
      </c>
      <c r="BD70" s="4">
        <v>461</v>
      </c>
      <c r="BE70" s="4"/>
      <c r="BF70" s="4">
        <v>826</v>
      </c>
      <c r="BG70" s="4">
        <v>453</v>
      </c>
      <c r="BH70" s="4">
        <v>30</v>
      </c>
      <c r="BI70" s="4">
        <v>19136</v>
      </c>
      <c r="BJ70" s="4">
        <v>1208</v>
      </c>
      <c r="BK70" s="4">
        <v>534</v>
      </c>
      <c r="BL70" s="4">
        <v>215</v>
      </c>
      <c r="BM70" s="4">
        <v>0</v>
      </c>
      <c r="BN70" s="4">
        <v>50787</v>
      </c>
      <c r="BO70" s="4">
        <v>38123</v>
      </c>
      <c r="BP70" s="4">
        <v>167437</v>
      </c>
      <c r="BQ70" s="82">
        <v>167437</v>
      </c>
      <c r="BR70" s="4">
        <v>664</v>
      </c>
      <c r="BS70" s="82">
        <v>664</v>
      </c>
      <c r="BT70" s="4">
        <v>3262</v>
      </c>
      <c r="BU70" s="51" t="s">
        <v>132</v>
      </c>
      <c r="BV70" s="51" t="s">
        <v>132</v>
      </c>
      <c r="BW70" s="4">
        <v>23868</v>
      </c>
      <c r="BX70" s="4">
        <v>4225</v>
      </c>
      <c r="BY70" s="4">
        <v>0</v>
      </c>
      <c r="BZ70" s="4">
        <v>41763</v>
      </c>
      <c r="CA70" s="82">
        <v>41763</v>
      </c>
      <c r="CB70" s="82">
        <v>41763</v>
      </c>
      <c r="CC70" s="82">
        <v>41763</v>
      </c>
      <c r="CD70" s="82">
        <v>41763</v>
      </c>
      <c r="CE70" s="82">
        <v>41763</v>
      </c>
      <c r="CF70" s="82">
        <v>167437</v>
      </c>
      <c r="CG70" s="82">
        <f>BW70</f>
        <v>23868</v>
      </c>
      <c r="CH70" s="4">
        <v>12</v>
      </c>
      <c r="CI70" s="4">
        <v>391</v>
      </c>
      <c r="CJ70" s="4">
        <v>12</v>
      </c>
      <c r="CK70" s="4">
        <v>946</v>
      </c>
      <c r="CL70" s="4">
        <v>0</v>
      </c>
      <c r="CM70" s="4">
        <v>0</v>
      </c>
      <c r="CN70" s="4">
        <v>48</v>
      </c>
      <c r="CO70" s="4">
        <v>112</v>
      </c>
      <c r="CP70" s="4">
        <v>38</v>
      </c>
      <c r="CQ70" s="4">
        <v>23</v>
      </c>
      <c r="CR70" s="4">
        <v>0</v>
      </c>
      <c r="CS70" s="4">
        <v>3</v>
      </c>
      <c r="CT70" s="4">
        <v>58</v>
      </c>
      <c r="CU70" s="4">
        <v>4</v>
      </c>
      <c r="CV70" s="4">
        <v>1</v>
      </c>
      <c r="CW70" s="4">
        <v>17</v>
      </c>
      <c r="CX70" s="4">
        <v>42</v>
      </c>
    </row>
    <row r="71" spans="1:102" ht="15">
      <c r="A71" s="81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</row>
    <row r="72" spans="1:102" ht="15.75">
      <c r="A72" s="78" t="s">
        <v>134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</row>
    <row r="73" spans="1:102" ht="15.75">
      <c r="A73" s="78" t="s">
        <v>0</v>
      </c>
      <c r="B73" s="68">
        <f>B16-B34-B51</f>
        <v>19.01178310435545</v>
      </c>
      <c r="C73" s="68">
        <f aca="true" t="shared" si="55" ref="C73:AY73">C16-C34-C51</f>
        <v>573.1856415193881</v>
      </c>
      <c r="D73" s="68">
        <f t="shared" si="55"/>
        <v>459.08099999999996</v>
      </c>
      <c r="E73" s="68">
        <f t="shared" si="55"/>
        <v>258.45300000000003</v>
      </c>
      <c r="F73" s="68">
        <f t="shared" si="55"/>
        <v>64</v>
      </c>
      <c r="G73" s="68">
        <f t="shared" si="55"/>
        <v>293.3684881736689</v>
      </c>
      <c r="H73" s="68">
        <f t="shared" si="55"/>
        <v>1194.4222731099512</v>
      </c>
      <c r="I73" s="68">
        <f t="shared" si="55"/>
        <v>52.45406174819567</v>
      </c>
      <c r="J73" s="68">
        <f t="shared" si="55"/>
        <v>17</v>
      </c>
      <c r="K73" s="68">
        <f t="shared" si="55"/>
        <v>64.73077005088442</v>
      </c>
      <c r="L73" s="68">
        <f t="shared" si="55"/>
        <v>392.9188150152182</v>
      </c>
      <c r="M73" s="68">
        <f t="shared" si="55"/>
        <v>109.95862360500507</v>
      </c>
      <c r="N73" s="68">
        <f t="shared" si="55"/>
        <v>30.48875598307933</v>
      </c>
      <c r="O73" s="68">
        <f t="shared" si="55"/>
        <v>1907.834606568429</v>
      </c>
      <c r="P73" s="68">
        <f t="shared" si="55"/>
        <v>421.4301086149639</v>
      </c>
      <c r="Q73" s="68">
        <f t="shared" si="55"/>
        <v>5669.35278340306</v>
      </c>
      <c r="R73" s="68">
        <f t="shared" si="55"/>
        <v>286.237017423079</v>
      </c>
      <c r="S73" s="68">
        <f t="shared" si="55"/>
        <v>2453.5687005332584</v>
      </c>
      <c r="T73" s="68">
        <f t="shared" si="55"/>
        <v>545.7369402793711</v>
      </c>
      <c r="U73" s="68">
        <f t="shared" si="55"/>
        <v>858.3055658734764</v>
      </c>
      <c r="V73" s="68">
        <f t="shared" si="55"/>
        <v>8140.285668223872</v>
      </c>
      <c r="W73" s="68">
        <f t="shared" si="55"/>
        <v>1222.3307502061004</v>
      </c>
      <c r="X73" s="68">
        <f t="shared" si="55"/>
        <v>2061.7441066103597</v>
      </c>
      <c r="Y73" s="68">
        <f t="shared" si="55"/>
        <v>6739.354650671623</v>
      </c>
      <c r="Z73" s="68">
        <f t="shared" si="55"/>
        <v>265.26726366477993</v>
      </c>
      <c r="AA73" s="68">
        <f t="shared" si="55"/>
        <v>1575.922609591565</v>
      </c>
      <c r="AB73" s="68">
        <f t="shared" si="55"/>
        <v>31.97214290202971</v>
      </c>
      <c r="AC73" s="68">
        <f t="shared" si="55"/>
        <v>3852.928</v>
      </c>
      <c r="AD73" s="68">
        <f t="shared" si="55"/>
        <v>4827.981365794452</v>
      </c>
      <c r="AE73" s="68">
        <f t="shared" si="55"/>
        <v>449.0905153746211</v>
      </c>
      <c r="AF73" s="68">
        <f t="shared" si="55"/>
        <v>0</v>
      </c>
      <c r="AG73" s="68">
        <f t="shared" si="55"/>
        <v>8096.0279374117</v>
      </c>
      <c r="AH73" s="68">
        <f t="shared" si="55"/>
        <v>2695.426383132096</v>
      </c>
      <c r="AI73" s="68">
        <f t="shared" si="55"/>
        <v>4891.376272216316</v>
      </c>
      <c r="AJ73" s="68">
        <f t="shared" si="55"/>
        <v>10316.190273007485</v>
      </c>
      <c r="AK73" s="68">
        <f t="shared" si="55"/>
        <v>22607.04862776187</v>
      </c>
      <c r="AL73" s="68">
        <f t="shared" si="55"/>
        <v>7999.517596446852</v>
      </c>
      <c r="AM73" s="68">
        <f t="shared" si="55"/>
        <v>6150.555879228212</v>
      </c>
      <c r="AN73" s="68">
        <f t="shared" si="55"/>
        <v>29497.297348690696</v>
      </c>
      <c r="AO73" s="68">
        <f t="shared" si="55"/>
        <v>445.5081847089081</v>
      </c>
      <c r="AP73" s="68">
        <f t="shared" si="55"/>
        <v>517.8465185185186</v>
      </c>
      <c r="AQ73" s="68">
        <f t="shared" si="55"/>
        <v>12750.797572634505</v>
      </c>
      <c r="AR73" s="68">
        <f t="shared" si="55"/>
        <v>2719</v>
      </c>
      <c r="AS73" s="68">
        <f t="shared" si="55"/>
        <v>6392.577659274674</v>
      </c>
      <c r="AT73" s="68">
        <f t="shared" si="55"/>
        <v>2004.4358674463938</v>
      </c>
      <c r="AU73" s="68">
        <f t="shared" si="55"/>
        <v>3878.967596118413</v>
      </c>
      <c r="AV73" s="68">
        <f t="shared" si="55"/>
        <v>742.5422950164786</v>
      </c>
      <c r="AW73" s="68">
        <f t="shared" si="55"/>
        <v>1567.9717485622036</v>
      </c>
      <c r="AX73" s="68">
        <f t="shared" si="55"/>
        <v>711.3463575379545</v>
      </c>
      <c r="AY73" s="68">
        <f t="shared" si="55"/>
        <v>519.517420191217</v>
      </c>
      <c r="AZ73" s="68"/>
      <c r="BA73" s="68"/>
      <c r="BB73" s="68">
        <f>BB16-BB34-BB51</f>
        <v>3135.582527528343</v>
      </c>
      <c r="BC73" s="68">
        <f>BC16-BC34-BC51</f>
        <v>618.9201989515751</v>
      </c>
      <c r="BD73" s="68">
        <f>BD16-BD34-BD51</f>
        <v>976</v>
      </c>
      <c r="BE73" s="68"/>
      <c r="BF73" s="68">
        <f aca="true" t="shared" si="56" ref="BF73:BT73">BF16-BF34-BF51</f>
        <v>1159.4636860918545</v>
      </c>
      <c r="BG73" s="68">
        <f t="shared" si="56"/>
        <v>382.9722480509263</v>
      </c>
      <c r="BH73" s="68">
        <f t="shared" si="56"/>
        <v>6.95679012345679</v>
      </c>
      <c r="BI73" s="68">
        <f t="shared" si="56"/>
        <v>12528.045</v>
      </c>
      <c r="BJ73" s="68">
        <f t="shared" si="56"/>
        <v>1357.066423653301</v>
      </c>
      <c r="BK73" s="68">
        <f t="shared" si="56"/>
        <v>1271.8775841102554</v>
      </c>
      <c r="BL73" s="68">
        <f t="shared" si="56"/>
        <v>139.84806147397833</v>
      </c>
      <c r="BM73" s="68">
        <f t="shared" si="56"/>
        <v>729</v>
      </c>
      <c r="BN73" s="68">
        <f t="shared" si="56"/>
        <v>65021.6154144922</v>
      </c>
      <c r="BO73" s="68">
        <f t="shared" si="56"/>
        <v>16959</v>
      </c>
      <c r="BP73" s="68">
        <f t="shared" si="56"/>
        <v>286777.4182998731</v>
      </c>
      <c r="BQ73" s="68">
        <f t="shared" si="56"/>
        <v>174138.84951853086</v>
      </c>
      <c r="BR73" s="68">
        <f t="shared" si="56"/>
        <v>1730.0081978798587</v>
      </c>
      <c r="BS73" s="68">
        <f t="shared" si="56"/>
        <v>489.69887847595635</v>
      </c>
      <c r="BT73" s="68">
        <f t="shared" si="56"/>
        <v>0</v>
      </c>
      <c r="BU73" s="68" t="s">
        <v>132</v>
      </c>
      <c r="BV73" s="68" t="s">
        <v>132</v>
      </c>
      <c r="BW73" s="68">
        <f aca="true" t="shared" si="57" ref="BW73:CS73">BW16-BW34-BW51</f>
        <v>36751</v>
      </c>
      <c r="BX73" s="68">
        <f t="shared" si="57"/>
        <v>5968</v>
      </c>
      <c r="BY73" s="68">
        <f t="shared" si="57"/>
        <v>245.57</v>
      </c>
      <c r="BZ73" s="68">
        <f t="shared" si="57"/>
        <v>4272.922867947688</v>
      </c>
      <c r="CA73" s="68">
        <f t="shared" si="57"/>
        <v>1174.9787900394415</v>
      </c>
      <c r="CB73" s="68">
        <f t="shared" si="57"/>
        <v>102.99814074388296</v>
      </c>
      <c r="CC73" s="68">
        <f t="shared" si="57"/>
        <v>2886.947886675632</v>
      </c>
      <c r="CD73" s="68">
        <f t="shared" si="57"/>
        <v>102.99814074388296</v>
      </c>
      <c r="CE73" s="68">
        <f t="shared" si="57"/>
        <v>4.999909744848687</v>
      </c>
      <c r="CF73" s="68">
        <f t="shared" si="57"/>
        <v>23433.675961049663</v>
      </c>
      <c r="CG73" s="68">
        <f>CG16-CG34-CG51</f>
        <v>880</v>
      </c>
      <c r="CH73" s="68">
        <f t="shared" si="57"/>
        <v>95.66113660430639</v>
      </c>
      <c r="CI73" s="68">
        <f t="shared" si="57"/>
        <v>1862.1710203413863</v>
      </c>
      <c r="CJ73" s="68">
        <f t="shared" si="57"/>
        <v>264</v>
      </c>
      <c r="CK73" s="68">
        <f t="shared" si="57"/>
        <v>2832.160527742635</v>
      </c>
      <c r="CL73" s="68">
        <f t="shared" si="57"/>
        <v>226</v>
      </c>
      <c r="CM73" s="68">
        <f t="shared" si="57"/>
        <v>208</v>
      </c>
      <c r="CN73" s="68">
        <f t="shared" si="57"/>
        <v>430.96524193548385</v>
      </c>
      <c r="CO73" s="68">
        <f t="shared" si="57"/>
        <v>797.4506882182094</v>
      </c>
      <c r="CP73" s="68">
        <f t="shared" si="57"/>
        <v>269</v>
      </c>
      <c r="CQ73" s="68">
        <f t="shared" si="57"/>
        <v>75</v>
      </c>
      <c r="CR73" s="68">
        <f t="shared" si="57"/>
        <v>53</v>
      </c>
      <c r="CS73" s="68">
        <f t="shared" si="57"/>
        <v>4</v>
      </c>
      <c r="CT73" s="68">
        <f>CT16-CT34-CT51</f>
        <v>817</v>
      </c>
      <c r="CU73" s="68">
        <f>CU16-CU34-CU51</f>
        <v>86</v>
      </c>
      <c r="CV73" s="68">
        <f>CV16-CV34-CV51</f>
        <v>14</v>
      </c>
      <c r="CW73" s="68">
        <f>CW16-CW34-CW51</f>
        <v>696</v>
      </c>
      <c r="CX73" s="68">
        <f>CX16-CX34-CX51</f>
        <v>189</v>
      </c>
    </row>
    <row r="74" spans="1:102" ht="15">
      <c r="A74" s="81" t="s">
        <v>27</v>
      </c>
      <c r="B74" s="51">
        <f>IF(B$73=0,0,B$73*B67/SUM(B$67:B$70))</f>
        <v>15.407869810428444</v>
      </c>
      <c r="C74" s="51">
        <f aca="true" t="shared" si="58" ref="C74:BH75">IF(C$73=0,0,C$73*C67/SUM(C$67:C$70))</f>
        <v>545.9550496875125</v>
      </c>
      <c r="D74" s="51">
        <f t="shared" si="58"/>
        <v>449.39931633906633</v>
      </c>
      <c r="E74" s="51">
        <f t="shared" si="58"/>
        <v>247.14088798219586</v>
      </c>
      <c r="F74" s="51">
        <f t="shared" si="58"/>
        <v>63.12178387650086</v>
      </c>
      <c r="G74" s="51">
        <f t="shared" si="58"/>
        <v>167.69204034806572</v>
      </c>
      <c r="H74" s="51">
        <f t="shared" si="58"/>
        <v>1162.6297709135868</v>
      </c>
      <c r="I74" s="51">
        <f t="shared" si="58"/>
        <v>47.6036201070151</v>
      </c>
      <c r="J74" s="51">
        <f t="shared" si="58"/>
        <v>16.070998278829602</v>
      </c>
      <c r="K74" s="51">
        <f t="shared" si="58"/>
        <v>15.354295153305877</v>
      </c>
      <c r="L74" s="51">
        <f t="shared" si="58"/>
        <v>340.4637472663534</v>
      </c>
      <c r="M74" s="51">
        <f t="shared" si="58"/>
        <v>95.2790337499123</v>
      </c>
      <c r="N74" s="51">
        <f t="shared" si="58"/>
        <v>4.606406935118603</v>
      </c>
      <c r="O74" s="51">
        <f t="shared" si="58"/>
        <v>1674.8854195313393</v>
      </c>
      <c r="P74" s="51">
        <f t="shared" si="58"/>
        <v>161.94247763478688</v>
      </c>
      <c r="Q74" s="51">
        <f t="shared" si="58"/>
        <v>4420.6474884190175</v>
      </c>
      <c r="R74" s="51">
        <f t="shared" si="58"/>
        <v>223.1917822909496</v>
      </c>
      <c r="S74" s="51">
        <f t="shared" si="58"/>
        <v>2144.140064031981</v>
      </c>
      <c r="T74" s="51">
        <f t="shared" si="58"/>
        <v>101.96068276480595</v>
      </c>
      <c r="U74" s="51">
        <f t="shared" si="58"/>
        <v>382.077025543737</v>
      </c>
      <c r="V74" s="51">
        <f t="shared" si="58"/>
        <v>3782.709081981785</v>
      </c>
      <c r="W74" s="51">
        <f t="shared" si="58"/>
        <v>568.0048364935421</v>
      </c>
      <c r="X74" s="51">
        <f t="shared" si="58"/>
        <v>1566.3566550507906</v>
      </c>
      <c r="Y74" s="51">
        <f t="shared" si="58"/>
        <v>534.5370448593394</v>
      </c>
      <c r="Z74" s="51">
        <f t="shared" si="58"/>
        <v>21.039874968319676</v>
      </c>
      <c r="AA74" s="51">
        <f t="shared" si="58"/>
        <v>1120.6839027626788</v>
      </c>
      <c r="AB74" s="51">
        <f t="shared" si="58"/>
        <v>30.760458396961326</v>
      </c>
      <c r="AC74" s="51">
        <f t="shared" si="58"/>
        <v>785.0065504658993</v>
      </c>
      <c r="AD74" s="51">
        <f t="shared" si="58"/>
        <v>4808.824117374076</v>
      </c>
      <c r="AE74" s="51">
        <f t="shared" si="58"/>
        <v>449.0905153746211</v>
      </c>
      <c r="AF74" s="51">
        <f t="shared" si="58"/>
        <v>0</v>
      </c>
      <c r="AG74" s="51">
        <f t="shared" si="58"/>
        <v>0</v>
      </c>
      <c r="AH74" s="51">
        <f t="shared" si="58"/>
        <v>2690.435303658317</v>
      </c>
      <c r="AI74" s="51">
        <f t="shared" si="58"/>
        <v>559.8726644387058</v>
      </c>
      <c r="AJ74" s="51">
        <f t="shared" si="58"/>
        <v>3348.377563998409</v>
      </c>
      <c r="AK74" s="51">
        <f t="shared" si="58"/>
        <v>4227.4219892519895</v>
      </c>
      <c r="AL74" s="51">
        <f t="shared" si="58"/>
        <v>1781.9642096038558</v>
      </c>
      <c r="AM74" s="51">
        <f t="shared" si="58"/>
        <v>2672.0638007673797</v>
      </c>
      <c r="AN74" s="51">
        <f t="shared" si="58"/>
        <v>23110.56738991096</v>
      </c>
      <c r="AO74" s="51">
        <f t="shared" si="58"/>
        <v>390.3643652962458</v>
      </c>
      <c r="AP74" s="51">
        <f t="shared" si="58"/>
        <v>137.6728888888889</v>
      </c>
      <c r="AQ74" s="51">
        <f t="shared" si="58"/>
        <v>2993.060040004068</v>
      </c>
      <c r="AR74" s="51">
        <f t="shared" si="58"/>
        <v>1204.2171077624414</v>
      </c>
      <c r="AS74" s="51">
        <f t="shared" si="58"/>
        <v>1275.7061412065639</v>
      </c>
      <c r="AT74" s="51">
        <f t="shared" si="58"/>
        <v>313.1393372319688</v>
      </c>
      <c r="AU74" s="51">
        <f t="shared" si="58"/>
        <v>1525.7298120624002</v>
      </c>
      <c r="AV74" s="51">
        <f t="shared" si="58"/>
        <v>298.35014481174477</v>
      </c>
      <c r="AW74" s="51">
        <f t="shared" si="58"/>
        <v>1261.6196145696701</v>
      </c>
      <c r="AX74" s="51">
        <f t="shared" si="58"/>
        <v>559.3730728492409</v>
      </c>
      <c r="AY74" s="51">
        <f t="shared" si="58"/>
        <v>144.67849619186518</v>
      </c>
      <c r="AZ74" s="51"/>
      <c r="BA74" s="51"/>
      <c r="BB74" s="51">
        <f t="shared" si="58"/>
        <v>512.0367865446594</v>
      </c>
      <c r="BC74" s="51">
        <f>IF(BC$73=0,0,BC$73*BC67/SUM(BC$67:BC$70))</f>
        <v>101.06891048680306</v>
      </c>
      <c r="BD74" s="51">
        <f t="shared" si="58"/>
        <v>227.88502010437162</v>
      </c>
      <c r="BE74" s="51"/>
      <c r="BF74" s="51">
        <f t="shared" si="58"/>
        <v>374.3397864729561</v>
      </c>
      <c r="BG74" s="51">
        <f t="shared" si="58"/>
        <v>56.43657007849792</v>
      </c>
      <c r="BH74" s="51">
        <f t="shared" si="58"/>
        <v>3.996913580246914</v>
      </c>
      <c r="BI74" s="51">
        <f aca="true" t="shared" si="59" ref="BI74:BT74">IF(BI$73=0,0,BI$73*BI67/SUM(BI$67:BI$70))</f>
        <v>996.7780320922751</v>
      </c>
      <c r="BJ74" s="51">
        <f t="shared" si="59"/>
        <v>371.7411526272077</v>
      </c>
      <c r="BK74" s="51">
        <f t="shared" si="59"/>
        <v>423.3284736942573</v>
      </c>
      <c r="BL74" s="51">
        <f t="shared" si="59"/>
        <v>53.399207203773635</v>
      </c>
      <c r="BM74" s="51">
        <f t="shared" si="59"/>
        <v>234.32932376427777</v>
      </c>
      <c r="BN74" s="51">
        <f t="shared" si="59"/>
        <v>12058.294011762364</v>
      </c>
      <c r="BO74" s="51">
        <f t="shared" si="59"/>
        <v>2707.3024816769835</v>
      </c>
      <c r="BP74" s="51">
        <f t="shared" si="59"/>
        <v>45294.960221587426</v>
      </c>
      <c r="BQ74" s="51">
        <f t="shared" si="59"/>
        <v>27504.300403900885</v>
      </c>
      <c r="BR74" s="51">
        <f t="shared" si="59"/>
        <v>372.4637173144876</v>
      </c>
      <c r="BS74" s="51">
        <f t="shared" si="59"/>
        <v>105.4301736057766</v>
      </c>
      <c r="BT74" s="51">
        <f t="shared" si="59"/>
        <v>0</v>
      </c>
      <c r="BU74" s="51" t="s">
        <v>132</v>
      </c>
      <c r="BV74" s="51" t="s">
        <v>132</v>
      </c>
      <c r="BW74" s="51">
        <f aca="true" t="shared" si="60" ref="BW74:CS74">IF(BW$73=0,0,BW$73*BW67/SUM(BW$67:BW$70))</f>
        <v>936.0572762473362</v>
      </c>
      <c r="BX74" s="51">
        <f t="shared" si="60"/>
        <v>0</v>
      </c>
      <c r="BY74" s="51">
        <f t="shared" si="60"/>
        <v>6.266424804183405</v>
      </c>
      <c r="BZ74" s="51">
        <f t="shared" si="60"/>
        <v>693.6485464407881</v>
      </c>
      <c r="CA74" s="51">
        <f t="shared" si="60"/>
        <v>190.7411753025804</v>
      </c>
      <c r="CB74" s="51">
        <f t="shared" si="60"/>
        <v>16.72029026056662</v>
      </c>
      <c r="CC74" s="51">
        <f t="shared" si="60"/>
        <v>468.65512604131885</v>
      </c>
      <c r="CD74" s="51">
        <f t="shared" si="60"/>
        <v>16.72029026056662</v>
      </c>
      <c r="CE74" s="51">
        <f t="shared" si="60"/>
        <v>0.8116645757556613</v>
      </c>
      <c r="CF74" s="51">
        <f t="shared" si="60"/>
        <v>3701.2238508661662</v>
      </c>
      <c r="CG74" s="51">
        <f>IF(CG$73=0,0,CG$73*CG67/SUM(CG$67:CG$70))</f>
        <v>22.413822837410024</v>
      </c>
      <c r="CH74" s="51">
        <f t="shared" si="60"/>
        <v>23.923755735968943</v>
      </c>
      <c r="CI74" s="51">
        <f t="shared" si="60"/>
        <v>270.40720946719745</v>
      </c>
      <c r="CJ74" s="51">
        <f t="shared" si="60"/>
        <v>65.27039831549395</v>
      </c>
      <c r="CK74" s="51">
        <f t="shared" si="60"/>
        <v>1054.699602385686</v>
      </c>
      <c r="CL74" s="51">
        <f t="shared" si="60"/>
        <v>67.74447174447174</v>
      </c>
      <c r="CM74" s="51">
        <f t="shared" si="60"/>
        <v>58.85338750149361</v>
      </c>
      <c r="CN74" s="51">
        <f t="shared" si="60"/>
        <v>148.44010752688172</v>
      </c>
      <c r="CO74" s="51">
        <f t="shared" si="60"/>
        <v>298.2987750978659</v>
      </c>
      <c r="CP74" s="51">
        <f t="shared" si="60"/>
        <v>63.84600250402433</v>
      </c>
      <c r="CQ74" s="51">
        <f t="shared" si="60"/>
        <v>18.611793611793612</v>
      </c>
      <c r="CR74" s="51">
        <f t="shared" si="60"/>
        <v>0.33865814696485624</v>
      </c>
      <c r="CS74" s="51">
        <f t="shared" si="60"/>
        <v>0.5022421524663677</v>
      </c>
      <c r="CT74" s="51">
        <f aca="true" t="shared" si="61" ref="CT74:CX77">IF(CT$73=0,0,CT$73*CT67/SUM(CT$67:CT$70))</f>
        <v>277.6233602421796</v>
      </c>
      <c r="CU74" s="51">
        <f t="shared" si="61"/>
        <v>18.45662100456621</v>
      </c>
      <c r="CV74" s="51">
        <f t="shared" si="61"/>
        <v>8.327137546468402</v>
      </c>
      <c r="CW74" s="51">
        <f t="shared" si="61"/>
        <v>268.6151779717932</v>
      </c>
      <c r="CX74" s="51">
        <f t="shared" si="61"/>
        <v>43.962482946794</v>
      </c>
    </row>
    <row r="75" spans="1:102" ht="15">
      <c r="A75" s="81" t="s">
        <v>28</v>
      </c>
      <c r="B75" s="51">
        <f>IF(B$73=0,0,B$73*B68/SUM(B$67:B$70))</f>
        <v>0.2965245115256399</v>
      </c>
      <c r="C75" s="51">
        <f aca="true" t="shared" si="62" ref="C75:Q75">IF(C$73=0,0,C$73*C68/SUM(C$67:C$70))</f>
        <v>0</v>
      </c>
      <c r="D75" s="51">
        <f t="shared" si="62"/>
        <v>0.9399692874692873</v>
      </c>
      <c r="E75" s="51">
        <f t="shared" si="62"/>
        <v>6.6147095697329386</v>
      </c>
      <c r="F75" s="51">
        <f t="shared" si="62"/>
        <v>0.07318467695826186</v>
      </c>
      <c r="G75" s="51">
        <f t="shared" si="62"/>
        <v>3.299301335898502</v>
      </c>
      <c r="H75" s="51">
        <f t="shared" si="62"/>
        <v>6.925099488317019</v>
      </c>
      <c r="I75" s="51">
        <f t="shared" si="62"/>
        <v>3.349114466529446</v>
      </c>
      <c r="J75" s="51">
        <f t="shared" si="62"/>
        <v>0.6510327022375215</v>
      </c>
      <c r="K75" s="51">
        <f t="shared" si="62"/>
        <v>0.07186097575650176</v>
      </c>
      <c r="L75" s="51">
        <f t="shared" si="62"/>
        <v>2.047371419538465</v>
      </c>
      <c r="M75" s="51">
        <f t="shared" si="62"/>
        <v>0.5729584196469584</v>
      </c>
      <c r="N75" s="51">
        <f t="shared" si="62"/>
        <v>0.03647406032056059</v>
      </c>
      <c r="O75" s="51">
        <f t="shared" si="62"/>
        <v>24.60089198175263</v>
      </c>
      <c r="P75" s="51">
        <f t="shared" si="62"/>
        <v>3.108260874350541</v>
      </c>
      <c r="Q75" s="51">
        <f t="shared" si="62"/>
        <v>237.22397769536107</v>
      </c>
      <c r="R75" s="51">
        <f t="shared" si="58"/>
        <v>11.977078589207226</v>
      </c>
      <c r="S75" s="51">
        <f t="shared" si="58"/>
        <v>159.09507130455364</v>
      </c>
      <c r="T75" s="51">
        <f t="shared" si="58"/>
        <v>0.6333540173569749</v>
      </c>
      <c r="U75" s="51">
        <f t="shared" si="58"/>
        <v>16.031203868967985</v>
      </c>
      <c r="V75" s="51">
        <f t="shared" si="58"/>
        <v>197.61538653097173</v>
      </c>
      <c r="W75" s="51">
        <f t="shared" si="58"/>
        <v>29.673573326005307</v>
      </c>
      <c r="X75" s="51">
        <f t="shared" si="58"/>
        <v>25.480455044331904</v>
      </c>
      <c r="Y75" s="51">
        <f t="shared" si="58"/>
        <v>7.445129678127904</v>
      </c>
      <c r="Z75" s="51">
        <f t="shared" si="58"/>
        <v>0.293047224803582</v>
      </c>
      <c r="AA75" s="51">
        <f t="shared" si="58"/>
        <v>40.718770736422904</v>
      </c>
      <c r="AB75" s="51">
        <f t="shared" si="58"/>
        <v>0.030591695249913994</v>
      </c>
      <c r="AC75" s="51">
        <f t="shared" si="58"/>
        <v>0</v>
      </c>
      <c r="AD75" s="51">
        <f t="shared" si="58"/>
        <v>0</v>
      </c>
      <c r="AE75" s="51">
        <f t="shared" si="58"/>
        <v>0</v>
      </c>
      <c r="AF75" s="51">
        <f t="shared" si="58"/>
        <v>0</v>
      </c>
      <c r="AG75" s="51">
        <f t="shared" si="58"/>
        <v>0</v>
      </c>
      <c r="AH75" s="51">
        <f t="shared" si="58"/>
        <v>0</v>
      </c>
      <c r="AI75" s="51">
        <f t="shared" si="58"/>
        <v>0</v>
      </c>
      <c r="AJ75" s="51">
        <f t="shared" si="58"/>
        <v>0</v>
      </c>
      <c r="AK75" s="51">
        <f t="shared" si="58"/>
        <v>0</v>
      </c>
      <c r="AL75" s="51">
        <f t="shared" si="58"/>
        <v>0</v>
      </c>
      <c r="AM75" s="51">
        <f t="shared" si="58"/>
        <v>0</v>
      </c>
      <c r="AN75" s="51">
        <f t="shared" si="58"/>
        <v>0</v>
      </c>
      <c r="AO75" s="51">
        <f t="shared" si="58"/>
        <v>0</v>
      </c>
      <c r="AP75" s="51">
        <f t="shared" si="58"/>
        <v>0</v>
      </c>
      <c r="AQ75" s="51">
        <f t="shared" si="58"/>
        <v>0</v>
      </c>
      <c r="AR75" s="51">
        <f t="shared" si="58"/>
        <v>0</v>
      </c>
      <c r="AS75" s="51">
        <f t="shared" si="58"/>
        <v>0</v>
      </c>
      <c r="AT75" s="51">
        <f t="shared" si="58"/>
        <v>0</v>
      </c>
      <c r="AU75" s="51">
        <f t="shared" si="58"/>
        <v>0</v>
      </c>
      <c r="AV75" s="51">
        <f t="shared" si="58"/>
        <v>0</v>
      </c>
      <c r="AW75" s="51">
        <f t="shared" si="58"/>
        <v>0</v>
      </c>
      <c r="AX75" s="51">
        <f t="shared" si="58"/>
        <v>0</v>
      </c>
      <c r="AY75" s="51">
        <f t="shared" si="58"/>
        <v>0</v>
      </c>
      <c r="AZ75" s="51"/>
      <c r="BA75" s="51"/>
      <c r="BB75" s="51">
        <f t="shared" si="58"/>
        <v>0</v>
      </c>
      <c r="BC75" s="51">
        <f>IF(BC$73=0,0,BC$73*BC68/SUM(BC$67:BC$70))</f>
        <v>0</v>
      </c>
      <c r="BD75" s="51">
        <f t="shared" si="58"/>
        <v>0</v>
      </c>
      <c r="BE75" s="51"/>
      <c r="BF75" s="51">
        <f t="shared" si="58"/>
        <v>0.2199226609576746</v>
      </c>
      <c r="BG75" s="51">
        <f t="shared" si="58"/>
        <v>0</v>
      </c>
      <c r="BH75" s="51">
        <f t="shared" si="58"/>
        <v>0</v>
      </c>
      <c r="BI75" s="51">
        <f aca="true" t="shared" si="63" ref="BI75:BT75">IF(BI$73=0,0,BI$73*BI68/SUM(BI$67:BI$70))</f>
        <v>2.0889085978265136</v>
      </c>
      <c r="BJ75" s="51">
        <f t="shared" si="63"/>
        <v>1.5152492634261183</v>
      </c>
      <c r="BK75" s="51">
        <f t="shared" si="63"/>
        <v>1.6341407964630006</v>
      </c>
      <c r="BL75" s="51">
        <f t="shared" si="63"/>
        <v>0</v>
      </c>
      <c r="BM75" s="51">
        <f t="shared" si="63"/>
        <v>0</v>
      </c>
      <c r="BN75" s="51">
        <f t="shared" si="63"/>
        <v>0</v>
      </c>
      <c r="BO75" s="51">
        <f t="shared" si="63"/>
        <v>0</v>
      </c>
      <c r="BP75" s="51">
        <f t="shared" si="63"/>
        <v>0.1398402624892713</v>
      </c>
      <c r="BQ75" s="51">
        <f t="shared" si="63"/>
        <v>0.0849147138942001</v>
      </c>
      <c r="BR75" s="51">
        <f t="shared" si="63"/>
        <v>0</v>
      </c>
      <c r="BS75" s="51">
        <f t="shared" si="63"/>
        <v>0</v>
      </c>
      <c r="BT75" s="51">
        <f t="shared" si="63"/>
        <v>0</v>
      </c>
      <c r="BU75" s="51" t="s">
        <v>132</v>
      </c>
      <c r="BV75" s="51" t="s">
        <v>132</v>
      </c>
      <c r="BW75" s="51">
        <f aca="true" t="shared" si="64" ref="BW75:CS75">IF(BW$73=0,0,BW$73*BW68/SUM(BW$67:BW$70))</f>
        <v>0</v>
      </c>
      <c r="BX75" s="51">
        <f t="shared" si="64"/>
        <v>0</v>
      </c>
      <c r="BY75" s="51">
        <f t="shared" si="64"/>
        <v>0</v>
      </c>
      <c r="BZ75" s="51">
        <f t="shared" si="64"/>
        <v>0</v>
      </c>
      <c r="CA75" s="51">
        <f t="shared" si="64"/>
        <v>0</v>
      </c>
      <c r="CB75" s="51">
        <f t="shared" si="64"/>
        <v>0</v>
      </c>
      <c r="CC75" s="51">
        <f t="shared" si="64"/>
        <v>0</v>
      </c>
      <c r="CD75" s="51">
        <f t="shared" si="64"/>
        <v>0</v>
      </c>
      <c r="CE75" s="51">
        <f t="shared" si="64"/>
        <v>0</v>
      </c>
      <c r="CF75" s="51">
        <f t="shared" si="64"/>
        <v>0.011426880878239504</v>
      </c>
      <c r="CG75" s="51">
        <f>IF(CG$73=0,0,CG$73*CG68/SUM(CG$67:CG$70))</f>
        <v>0</v>
      </c>
      <c r="CH75" s="51">
        <f t="shared" si="64"/>
        <v>0</v>
      </c>
      <c r="CI75" s="51">
        <f t="shared" si="64"/>
        <v>0</v>
      </c>
      <c r="CJ75" s="51">
        <f t="shared" si="64"/>
        <v>0</v>
      </c>
      <c r="CK75" s="51">
        <f t="shared" si="64"/>
        <v>21.266817278149286</v>
      </c>
      <c r="CL75" s="51">
        <f t="shared" si="64"/>
        <v>1.766808130444494</v>
      </c>
      <c r="CM75" s="51">
        <f t="shared" si="64"/>
        <v>0</v>
      </c>
      <c r="CN75" s="51">
        <f t="shared" si="64"/>
        <v>0.6372311827956989</v>
      </c>
      <c r="CO75" s="51">
        <f t="shared" si="64"/>
        <v>10.073494128046471</v>
      </c>
      <c r="CP75" s="51">
        <f t="shared" si="64"/>
        <v>0</v>
      </c>
      <c r="CQ75" s="51">
        <f t="shared" si="64"/>
        <v>0</v>
      </c>
      <c r="CR75" s="51">
        <f t="shared" si="64"/>
        <v>0</v>
      </c>
      <c r="CS75" s="51">
        <f t="shared" si="64"/>
        <v>0</v>
      </c>
      <c r="CT75" s="51">
        <f t="shared" si="61"/>
        <v>0</v>
      </c>
      <c r="CU75" s="51">
        <f t="shared" si="61"/>
        <v>0</v>
      </c>
      <c r="CV75" s="51">
        <f t="shared" si="61"/>
        <v>0</v>
      </c>
      <c r="CW75" s="51">
        <f t="shared" si="61"/>
        <v>0</v>
      </c>
      <c r="CX75" s="51">
        <f t="shared" si="61"/>
        <v>0</v>
      </c>
    </row>
    <row r="76" spans="1:102" ht="15">
      <c r="A76" s="81" t="s">
        <v>29</v>
      </c>
      <c r="B76" s="51">
        <f>IF(B$73=0,0,B$73*B69/SUM(B$67:B$70))</f>
        <v>0.6842873342899383</v>
      </c>
      <c r="C76" s="51">
        <f aca="true" t="shared" si="65" ref="C76:BH77">IF(C$73=0,0,C$73*C69/SUM(C$67:C$70))</f>
        <v>26.497930168237588</v>
      </c>
      <c r="D76" s="51">
        <f t="shared" si="65"/>
        <v>8.1777328009828</v>
      </c>
      <c r="E76" s="51">
        <f t="shared" si="65"/>
        <v>3.7387488872403565</v>
      </c>
      <c r="F76" s="51">
        <f t="shared" si="65"/>
        <v>0.7684391080617495</v>
      </c>
      <c r="G76" s="51">
        <f t="shared" si="65"/>
        <v>25.047757080698837</v>
      </c>
      <c r="H76" s="51">
        <f t="shared" si="65"/>
        <v>22.978739211233744</v>
      </c>
      <c r="I76" s="51">
        <f t="shared" si="65"/>
        <v>0.34646011722718406</v>
      </c>
      <c r="J76" s="51">
        <f t="shared" si="65"/>
        <v>0.2487091222030981</v>
      </c>
      <c r="K76" s="51">
        <f t="shared" si="65"/>
        <v>5.118098384435291</v>
      </c>
      <c r="L76" s="51">
        <f t="shared" si="65"/>
        <v>28.13370726503718</v>
      </c>
      <c r="M76" s="51">
        <f t="shared" si="65"/>
        <v>7.873238973424583</v>
      </c>
      <c r="N76" s="51">
        <f t="shared" si="65"/>
        <v>1.7907874006167919</v>
      </c>
      <c r="O76" s="51">
        <f t="shared" si="65"/>
        <v>133.5332367239988</v>
      </c>
      <c r="P76" s="51">
        <f t="shared" si="65"/>
        <v>154.37000315566445</v>
      </c>
      <c r="Q76" s="51">
        <f t="shared" si="65"/>
        <v>664.1007023823499</v>
      </c>
      <c r="R76" s="51">
        <f t="shared" si="65"/>
        <v>33.529436530212365</v>
      </c>
      <c r="S76" s="51">
        <f t="shared" si="65"/>
        <v>120.40564829374071</v>
      </c>
      <c r="T76" s="51">
        <f t="shared" si="65"/>
        <v>36.66002076936844</v>
      </c>
      <c r="U76" s="51">
        <f t="shared" si="65"/>
        <v>111.32780464561101</v>
      </c>
      <c r="V76" s="51">
        <f t="shared" si="65"/>
        <v>3318.410308017053</v>
      </c>
      <c r="W76" s="51">
        <f t="shared" si="65"/>
        <v>498.28656224237426</v>
      </c>
      <c r="X76" s="51">
        <f t="shared" si="65"/>
        <v>178.7582311249641</v>
      </c>
      <c r="Y76" s="51">
        <f t="shared" si="65"/>
        <v>431.70119118019767</v>
      </c>
      <c r="Z76" s="51">
        <f t="shared" si="65"/>
        <v>16.9921601757202</v>
      </c>
      <c r="AA76" s="51">
        <f t="shared" si="65"/>
        <v>327.2008426254111</v>
      </c>
      <c r="AB76" s="51">
        <f t="shared" si="65"/>
        <v>1.1810928098184703</v>
      </c>
      <c r="AC76" s="51">
        <f t="shared" si="65"/>
        <v>1.2067740975647951</v>
      </c>
      <c r="AD76" s="51">
        <f t="shared" si="65"/>
        <v>14.900082104737086</v>
      </c>
      <c r="AE76" s="51">
        <f t="shared" si="65"/>
        <v>0</v>
      </c>
      <c r="AF76" s="51">
        <f t="shared" si="65"/>
        <v>0</v>
      </c>
      <c r="AG76" s="51">
        <f t="shared" si="65"/>
        <v>8096.027937411701</v>
      </c>
      <c r="AH76" s="51">
        <f t="shared" si="65"/>
        <v>4.99107947377906</v>
      </c>
      <c r="AI76" s="51">
        <f t="shared" si="65"/>
        <v>2162.166603372323</v>
      </c>
      <c r="AJ76" s="51">
        <f t="shared" si="65"/>
        <v>6761.591230507221</v>
      </c>
      <c r="AK76" s="51">
        <f t="shared" si="65"/>
        <v>18011.483505841064</v>
      </c>
      <c r="AL76" s="51">
        <f t="shared" si="65"/>
        <v>6071.8098946404025</v>
      </c>
      <c r="AM76" s="51">
        <f t="shared" si="65"/>
        <v>3399.349025625117</v>
      </c>
      <c r="AN76" s="51">
        <f t="shared" si="65"/>
        <v>5668.611476493893</v>
      </c>
      <c r="AO76" s="51">
        <f t="shared" si="65"/>
        <v>49.6769752467518</v>
      </c>
      <c r="AP76" s="51">
        <f t="shared" si="65"/>
        <v>373.57392592592595</v>
      </c>
      <c r="AQ76" s="51">
        <f t="shared" si="65"/>
        <v>9081.349425365292</v>
      </c>
      <c r="AR76" s="51">
        <f t="shared" si="65"/>
        <v>1461.501234646068</v>
      </c>
      <c r="AS76" s="51">
        <f t="shared" si="65"/>
        <v>5062.279161518285</v>
      </c>
      <c r="AT76" s="51">
        <f t="shared" si="65"/>
        <v>1678.236023391813</v>
      </c>
      <c r="AU76" s="51">
        <f t="shared" si="65"/>
        <v>2213.977054415919</v>
      </c>
      <c r="AV76" s="51">
        <f t="shared" si="65"/>
        <v>428.20426778521255</v>
      </c>
      <c r="AW76" s="51">
        <f t="shared" si="65"/>
        <v>287.3653516295026</v>
      </c>
      <c r="AX76" s="51">
        <f t="shared" si="65"/>
        <v>142.01612333764857</v>
      </c>
      <c r="AY76" s="51">
        <f t="shared" si="65"/>
        <v>350.2971965645762</v>
      </c>
      <c r="AZ76" s="51"/>
      <c r="BA76" s="51"/>
      <c r="BB76" s="51">
        <f t="shared" si="65"/>
        <v>2505.9940995551833</v>
      </c>
      <c r="BC76" s="51">
        <f>IF(BC$73=0,0,BC$73*BC69/SUM(BC$67:BC$70))</f>
        <v>494.648236189391</v>
      </c>
      <c r="BD76" s="51">
        <f t="shared" si="65"/>
        <v>738.4919154760886</v>
      </c>
      <c r="BE76" s="51"/>
      <c r="BF76" s="51">
        <f t="shared" si="65"/>
        <v>758.953102964935</v>
      </c>
      <c r="BG76" s="51">
        <f t="shared" si="65"/>
        <v>314.0949158091391</v>
      </c>
      <c r="BH76" s="51">
        <f t="shared" si="65"/>
        <v>2.3117283950617282</v>
      </c>
      <c r="BI76" s="51">
        <f aca="true" t="shared" si="66" ref="BI76:BT76">IF(BI$73=0,0,BI$73*BI69/SUM(BI$67:BI$70))</f>
        <v>9177.8042400153</v>
      </c>
      <c r="BJ76" s="51">
        <f t="shared" si="66"/>
        <v>928.3427153924019</v>
      </c>
      <c r="BK76" s="51">
        <f t="shared" si="66"/>
        <v>800.9870124978908</v>
      </c>
      <c r="BL76" s="51">
        <f t="shared" si="66"/>
        <v>75.9063110665212</v>
      </c>
      <c r="BM76" s="51">
        <f t="shared" si="66"/>
        <v>494.6706762357222</v>
      </c>
      <c r="BN76" s="51">
        <f t="shared" si="66"/>
        <v>46452.67334107502</v>
      </c>
      <c r="BO76" s="51">
        <f t="shared" si="66"/>
        <v>12717.197183666882</v>
      </c>
      <c r="BP76" s="51">
        <f t="shared" si="66"/>
        <v>218067.8842076071</v>
      </c>
      <c r="BQ76" s="51">
        <f t="shared" si="66"/>
        <v>132416.5992496129</v>
      </c>
      <c r="BR76" s="51">
        <f t="shared" si="66"/>
        <v>1269.2489045936397</v>
      </c>
      <c r="BS76" s="51">
        <f t="shared" si="66"/>
        <v>359.2756183745583</v>
      </c>
      <c r="BT76" s="51">
        <f t="shared" si="66"/>
        <v>0</v>
      </c>
      <c r="BU76" s="51" t="s">
        <v>132</v>
      </c>
      <c r="BV76" s="51" t="s">
        <v>132</v>
      </c>
      <c r="BW76" s="51">
        <f aca="true" t="shared" si="67" ref="BW76:CS76">IF(BW$73=0,0,BW$73*BW69/SUM(BW$67:BW$70))</f>
        <v>34014.05484131905</v>
      </c>
      <c r="BX76" s="51">
        <f t="shared" si="67"/>
        <v>5820.193231844214</v>
      </c>
      <c r="BY76" s="51">
        <f t="shared" si="67"/>
        <v>239.3035751958166</v>
      </c>
      <c r="BZ76" s="51">
        <f t="shared" si="67"/>
        <v>1968.6413711562589</v>
      </c>
      <c r="CA76" s="51">
        <f t="shared" si="67"/>
        <v>541.3418233345668</v>
      </c>
      <c r="CB76" s="51">
        <f t="shared" si="67"/>
        <v>47.45379387528543</v>
      </c>
      <c r="CC76" s="51">
        <f t="shared" si="67"/>
        <v>1330.0883778441657</v>
      </c>
      <c r="CD76" s="51">
        <f t="shared" si="67"/>
        <v>47.45379387528543</v>
      </c>
      <c r="CE76" s="51">
        <f t="shared" si="67"/>
        <v>2.303582226955603</v>
      </c>
      <c r="CF76" s="51">
        <f t="shared" si="67"/>
        <v>17819.15802969283</v>
      </c>
      <c r="CG76" s="51">
        <f>IF(CG$73=0,0,CG$73*CG69/SUM(CG$67:CG$70))</f>
        <v>814.464048879235</v>
      </c>
      <c r="CH76" s="51">
        <f t="shared" si="67"/>
        <v>71.33074479350512</v>
      </c>
      <c r="CI76" s="51">
        <f t="shared" si="67"/>
        <v>1571.837459780771</v>
      </c>
      <c r="CJ76" s="51">
        <f t="shared" si="67"/>
        <v>198.17371468678715</v>
      </c>
      <c r="CK76" s="51">
        <f t="shared" si="67"/>
        <v>1707.2442074823784</v>
      </c>
      <c r="CL76" s="51">
        <f t="shared" si="67"/>
        <v>156.48872012508377</v>
      </c>
      <c r="CM76" s="51">
        <f t="shared" si="67"/>
        <v>149.14661249850639</v>
      </c>
      <c r="CN76" s="51">
        <f t="shared" si="67"/>
        <v>281.33177419354837</v>
      </c>
      <c r="CO76" s="51">
        <f t="shared" si="67"/>
        <v>477.5658542745296</v>
      </c>
      <c r="CP76" s="51">
        <f t="shared" si="67"/>
        <v>203.32570202110534</v>
      </c>
      <c r="CQ76" s="51">
        <f t="shared" si="67"/>
        <v>55.54054054054054</v>
      </c>
      <c r="CR76" s="51">
        <f t="shared" si="67"/>
        <v>52.66134185303515</v>
      </c>
      <c r="CS76" s="51">
        <f t="shared" si="67"/>
        <v>3.4439461883408073</v>
      </c>
      <c r="CT76" s="51">
        <f t="shared" si="61"/>
        <v>527.4225529767912</v>
      </c>
      <c r="CU76" s="51">
        <f t="shared" si="61"/>
        <v>67.28158295281582</v>
      </c>
      <c r="CV76" s="51">
        <f t="shared" si="61"/>
        <v>5.646840148698884</v>
      </c>
      <c r="CW76" s="51">
        <f t="shared" si="61"/>
        <v>424.73606447280054</v>
      </c>
      <c r="CX76" s="51">
        <f t="shared" si="61"/>
        <v>139.62278308321964</v>
      </c>
    </row>
    <row r="77" spans="1:102" ht="15">
      <c r="A77" s="81" t="s">
        <v>30</v>
      </c>
      <c r="B77" s="51">
        <f>IF(B$73=0,0,B$73*B70/SUM(B$67:B$70))</f>
        <v>2.62310144811143</v>
      </c>
      <c r="C77" s="51">
        <f t="shared" si="65"/>
        <v>0.7326616636379055</v>
      </c>
      <c r="D77" s="51">
        <f t="shared" si="65"/>
        <v>0.5639815724815724</v>
      </c>
      <c r="E77" s="51">
        <f t="shared" si="65"/>
        <v>0.9586535608308606</v>
      </c>
      <c r="F77" s="51">
        <f t="shared" si="65"/>
        <v>0.03659233847913093</v>
      </c>
      <c r="G77" s="51">
        <f t="shared" si="65"/>
        <v>97.32938940900583</v>
      </c>
      <c r="H77" s="51">
        <f t="shared" si="65"/>
        <v>1.8886634968137324</v>
      </c>
      <c r="I77" s="51">
        <f t="shared" si="65"/>
        <v>1.154867057423947</v>
      </c>
      <c r="J77" s="51">
        <f t="shared" si="65"/>
        <v>0.029259896729776247</v>
      </c>
      <c r="K77" s="51">
        <f t="shared" si="65"/>
        <v>44.18651553738675</v>
      </c>
      <c r="L77" s="51">
        <f t="shared" si="65"/>
        <v>22.273989064289164</v>
      </c>
      <c r="M77" s="51">
        <f t="shared" si="65"/>
        <v>6.23339246202122</v>
      </c>
      <c r="N77" s="51">
        <f t="shared" si="65"/>
        <v>24.055087587023376</v>
      </c>
      <c r="O77" s="51">
        <f t="shared" si="65"/>
        <v>74.81505833133825</v>
      </c>
      <c r="P77" s="51">
        <f t="shared" si="65"/>
        <v>102.00936695016203</v>
      </c>
      <c r="Q77" s="51">
        <f t="shared" si="65"/>
        <v>347.3806149063316</v>
      </c>
      <c r="R77" s="51">
        <f t="shared" si="65"/>
        <v>17.53872001270985</v>
      </c>
      <c r="S77" s="51">
        <f t="shared" si="65"/>
        <v>29.927916902983103</v>
      </c>
      <c r="T77" s="51">
        <f t="shared" si="65"/>
        <v>406.4828827278397</v>
      </c>
      <c r="U77" s="51">
        <f t="shared" si="65"/>
        <v>348.8695318151605</v>
      </c>
      <c r="V77" s="51">
        <f t="shared" si="65"/>
        <v>841.5508916940623</v>
      </c>
      <c r="W77" s="51">
        <f t="shared" si="65"/>
        <v>126.36577814417879</v>
      </c>
      <c r="X77" s="51">
        <f t="shared" si="65"/>
        <v>291.14876539027307</v>
      </c>
      <c r="Y77" s="51">
        <f t="shared" si="65"/>
        <v>5765.671284953958</v>
      </c>
      <c r="Z77" s="51">
        <f t="shared" si="65"/>
        <v>226.94218129593645</v>
      </c>
      <c r="AA77" s="51">
        <f t="shared" si="65"/>
        <v>87.3190934670521</v>
      </c>
      <c r="AB77" s="51">
        <f t="shared" si="65"/>
        <v>0</v>
      </c>
      <c r="AC77" s="51">
        <f t="shared" si="65"/>
        <v>3066.714675436536</v>
      </c>
      <c r="AD77" s="51">
        <f t="shared" si="65"/>
        <v>4.257166315639167</v>
      </c>
      <c r="AE77" s="51">
        <f t="shared" si="65"/>
        <v>0</v>
      </c>
      <c r="AF77" s="51">
        <f t="shared" si="65"/>
        <v>0</v>
      </c>
      <c r="AG77" s="51">
        <f t="shared" si="65"/>
        <v>0</v>
      </c>
      <c r="AH77" s="51">
        <f t="shared" si="65"/>
        <v>0</v>
      </c>
      <c r="AI77" s="51">
        <f t="shared" si="65"/>
        <v>2169.3370044052867</v>
      </c>
      <c r="AJ77" s="51">
        <f t="shared" si="65"/>
        <v>206.22147850185593</v>
      </c>
      <c r="AK77" s="51">
        <f t="shared" si="65"/>
        <v>368.14313266881476</v>
      </c>
      <c r="AL77" s="51">
        <f t="shared" si="65"/>
        <v>145.74349220259316</v>
      </c>
      <c r="AM77" s="51">
        <f t="shared" si="65"/>
        <v>79.14305283571464</v>
      </c>
      <c r="AN77" s="51">
        <f t="shared" si="65"/>
        <v>718.118482285843</v>
      </c>
      <c r="AO77" s="51">
        <f t="shared" si="65"/>
        <v>5.466844165910485</v>
      </c>
      <c r="AP77" s="51">
        <f t="shared" si="65"/>
        <v>6.599703703703704</v>
      </c>
      <c r="AQ77" s="51">
        <f t="shared" si="65"/>
        <v>676.3881072651455</v>
      </c>
      <c r="AR77" s="51">
        <f t="shared" si="65"/>
        <v>53.281657591490436</v>
      </c>
      <c r="AS77" s="51">
        <f t="shared" si="65"/>
        <v>54.592356549825496</v>
      </c>
      <c r="AT77" s="51">
        <f t="shared" si="65"/>
        <v>13.060506822612087</v>
      </c>
      <c r="AU77" s="51">
        <f t="shared" si="65"/>
        <v>139.26072964009336</v>
      </c>
      <c r="AV77" s="51">
        <f t="shared" si="65"/>
        <v>15.987882419521291</v>
      </c>
      <c r="AW77" s="51">
        <f t="shared" si="65"/>
        <v>18.986782363030976</v>
      </c>
      <c r="AX77" s="51">
        <f t="shared" si="65"/>
        <v>9.957161351065082</v>
      </c>
      <c r="AY77" s="51">
        <f t="shared" si="65"/>
        <v>24.541727434775563</v>
      </c>
      <c r="AZ77" s="51"/>
      <c r="BA77" s="51"/>
      <c r="BB77" s="51">
        <f t="shared" si="65"/>
        <v>117.55164142850025</v>
      </c>
      <c r="BC77" s="51">
        <f>IF(BC$73=0,0,BC$73*BC70/SUM(BC$67:BC$70))</f>
        <v>23.203052275381058</v>
      </c>
      <c r="BD77" s="51">
        <f t="shared" si="65"/>
        <v>9.623064419539737</v>
      </c>
      <c r="BE77" s="51"/>
      <c r="BF77" s="51">
        <f t="shared" si="65"/>
        <v>25.9508739930056</v>
      </c>
      <c r="BG77" s="51">
        <f t="shared" si="65"/>
        <v>12.440762163289323</v>
      </c>
      <c r="BH77" s="51">
        <f t="shared" si="65"/>
        <v>0.6481481481481483</v>
      </c>
      <c r="BI77" s="51">
        <f aca="true" t="shared" si="68" ref="BI77:BT77">IF(BI$73=0,0,BI$73*BI70/SUM(BI$67:BI$70))</f>
        <v>2351.3738192945975</v>
      </c>
      <c r="BJ77" s="51">
        <f t="shared" si="68"/>
        <v>55.467306370265185</v>
      </c>
      <c r="BK77" s="51">
        <f t="shared" si="68"/>
        <v>45.92795712164433</v>
      </c>
      <c r="BL77" s="51">
        <f t="shared" si="68"/>
        <v>10.5425432036835</v>
      </c>
      <c r="BM77" s="51">
        <f t="shared" si="68"/>
        <v>0</v>
      </c>
      <c r="BN77" s="51">
        <f t="shared" si="68"/>
        <v>6510.648061654814</v>
      </c>
      <c r="BO77" s="51">
        <f t="shared" si="68"/>
        <v>1534.5003346561348</v>
      </c>
      <c r="BP77" s="51">
        <f t="shared" si="68"/>
        <v>23414.43403041612</v>
      </c>
      <c r="BQ77" s="51">
        <f t="shared" si="68"/>
        <v>14217.864950303183</v>
      </c>
      <c r="BR77" s="51">
        <f t="shared" si="68"/>
        <v>88.29557597173145</v>
      </c>
      <c r="BS77" s="51">
        <f t="shared" si="68"/>
        <v>24.993086495621444</v>
      </c>
      <c r="BT77" s="51">
        <f t="shared" si="68"/>
        <v>0</v>
      </c>
      <c r="BU77" s="51" t="s">
        <v>132</v>
      </c>
      <c r="BV77" s="51" t="s">
        <v>132</v>
      </c>
      <c r="BW77" s="51">
        <f aca="true" t="shared" si="69" ref="BW77:CS77">IF(BW$73=0,0,BW$73*BW70/SUM(BW$67:BW$70))</f>
        <v>1800.8878824336143</v>
      </c>
      <c r="BX77" s="51">
        <f t="shared" si="69"/>
        <v>147.806768155786</v>
      </c>
      <c r="BY77" s="51">
        <f t="shared" si="69"/>
        <v>0</v>
      </c>
      <c r="BZ77" s="51">
        <f t="shared" si="69"/>
        <v>1610.6329503506413</v>
      </c>
      <c r="CA77" s="51">
        <f t="shared" si="69"/>
        <v>442.89579140229426</v>
      </c>
      <c r="CB77" s="51">
        <f t="shared" si="69"/>
        <v>38.8240566080309</v>
      </c>
      <c r="CC77" s="51">
        <f t="shared" si="69"/>
        <v>1088.2043827901477</v>
      </c>
      <c r="CD77" s="51">
        <f t="shared" si="69"/>
        <v>38.8240566080309</v>
      </c>
      <c r="CE77" s="51">
        <f t="shared" si="69"/>
        <v>1.8846629421374226</v>
      </c>
      <c r="CF77" s="51">
        <f t="shared" si="69"/>
        <v>1913.282653609788</v>
      </c>
      <c r="CG77" s="51">
        <f>IF(CG$73=0,0,CG$73*CG70/SUM(CG$67:CG$70))</f>
        <v>43.122128283355025</v>
      </c>
      <c r="CH77" s="51">
        <f t="shared" si="69"/>
        <v>0.4066360748323332</v>
      </c>
      <c r="CI77" s="51">
        <f t="shared" si="69"/>
        <v>19.92635109341768</v>
      </c>
      <c r="CJ77" s="51">
        <f t="shared" si="69"/>
        <v>0.555886997718898</v>
      </c>
      <c r="CK77" s="51">
        <f t="shared" si="69"/>
        <v>48.94990059642147</v>
      </c>
      <c r="CL77" s="51">
        <f t="shared" si="69"/>
        <v>0</v>
      </c>
      <c r="CM77" s="51">
        <f t="shared" si="69"/>
        <v>0</v>
      </c>
      <c r="CN77" s="51">
        <f t="shared" si="69"/>
        <v>0.5561290322580645</v>
      </c>
      <c r="CO77" s="51">
        <f t="shared" si="69"/>
        <v>11.512564717767395</v>
      </c>
      <c r="CP77" s="51">
        <f t="shared" si="69"/>
        <v>1.8282954748703273</v>
      </c>
      <c r="CQ77" s="51">
        <f t="shared" si="69"/>
        <v>0.8476658476658476</v>
      </c>
      <c r="CR77" s="51">
        <f t="shared" si="69"/>
        <v>0</v>
      </c>
      <c r="CS77" s="51">
        <f t="shared" si="69"/>
        <v>0.053811659192825115</v>
      </c>
      <c r="CT77" s="51">
        <f t="shared" si="61"/>
        <v>11.954086781029263</v>
      </c>
      <c r="CU77" s="51">
        <f t="shared" si="61"/>
        <v>0.2617960426179604</v>
      </c>
      <c r="CV77" s="51">
        <f t="shared" si="61"/>
        <v>0.026022304832713755</v>
      </c>
      <c r="CW77" s="51">
        <f t="shared" si="61"/>
        <v>2.6487575554063127</v>
      </c>
      <c r="CX77" s="51">
        <f t="shared" si="61"/>
        <v>5.414733969986357</v>
      </c>
    </row>
    <row r="78" spans="1:102" ht="15">
      <c r="A78" s="8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</row>
    <row r="79" spans="1:255" ht="15.75">
      <c r="A79" s="84" t="s">
        <v>193</v>
      </c>
      <c r="B79" s="85">
        <f>100*B73/B66</f>
        <v>0.5702394452416152</v>
      </c>
      <c r="C79" s="85">
        <f aca="true" t="shared" si="70" ref="C79:BN79">100*C73/C66</f>
        <v>12.211027727298427</v>
      </c>
      <c r="D79" s="85">
        <f t="shared" si="70"/>
        <v>9.399692874692875</v>
      </c>
      <c r="E79" s="85">
        <f t="shared" si="70"/>
        <v>9.586535608308607</v>
      </c>
      <c r="F79" s="85">
        <f t="shared" si="70"/>
        <v>3.659233847913093</v>
      </c>
      <c r="G79" s="85">
        <f t="shared" si="70"/>
        <v>3.3666340162229615</v>
      </c>
      <c r="H79" s="85">
        <f t="shared" si="70"/>
        <v>7.869431236723885</v>
      </c>
      <c r="I79" s="85">
        <f t="shared" si="70"/>
        <v>2.309734114847894</v>
      </c>
      <c r="J79" s="85">
        <f t="shared" si="70"/>
        <v>0.7314974182444062</v>
      </c>
      <c r="K79" s="85">
        <f t="shared" si="70"/>
        <v>0.2661517620611176</v>
      </c>
      <c r="L79" s="85">
        <f t="shared" si="70"/>
        <v>3.529950723342181</v>
      </c>
      <c r="M79" s="85">
        <f t="shared" si="70"/>
        <v>0.9878593442188938</v>
      </c>
      <c r="N79" s="85">
        <f t="shared" si="70"/>
        <v>0.0889611227330746</v>
      </c>
      <c r="O79" s="85">
        <f t="shared" si="70"/>
        <v>10.123823860803551</v>
      </c>
      <c r="P79" s="85">
        <f t="shared" si="70"/>
        <v>2.086081123725195</v>
      </c>
      <c r="Q79" s="85">
        <f t="shared" si="70"/>
        <v>15.80439558263565</v>
      </c>
      <c r="R79" s="85">
        <f t="shared" si="70"/>
        <v>0.7979399459831596</v>
      </c>
      <c r="S79" s="85">
        <f t="shared" si="70"/>
        <v>8.674758522603799</v>
      </c>
      <c r="T79" s="85">
        <f t="shared" si="70"/>
        <v>0.9314029667014337</v>
      </c>
      <c r="U79" s="85">
        <f t="shared" si="70"/>
        <v>12.723177673784116</v>
      </c>
      <c r="V79" s="85">
        <f t="shared" si="70"/>
        <v>14.982212777177537</v>
      </c>
      <c r="W79" s="85">
        <f t="shared" si="70"/>
        <v>2.2497022991664375</v>
      </c>
      <c r="X79" s="85">
        <f t="shared" si="70"/>
        <v>9.876145366020118</v>
      </c>
      <c r="Y79" s="85">
        <f t="shared" si="70"/>
        <v>11.63301512207485</v>
      </c>
      <c r="Z79" s="85">
        <f t="shared" si="70"/>
        <v>0.45788628875559684</v>
      </c>
      <c r="AA79" s="85" t="s">
        <v>132</v>
      </c>
      <c r="AB79" s="85" t="s">
        <v>132</v>
      </c>
      <c r="AC79" s="85">
        <f t="shared" si="70"/>
        <v>7.54233810977997</v>
      </c>
      <c r="AD79" s="85">
        <f t="shared" si="70"/>
        <v>17.73819298182986</v>
      </c>
      <c r="AE79" s="85">
        <f t="shared" si="70"/>
        <v>10.06929406669554</v>
      </c>
      <c r="AF79" s="86" t="s">
        <v>132</v>
      </c>
      <c r="AG79" s="85">
        <f t="shared" si="70"/>
        <v>8.607484676913925</v>
      </c>
      <c r="AH79" s="85">
        <f t="shared" si="70"/>
        <v>12.173364570192827</v>
      </c>
      <c r="AI79" s="85">
        <f t="shared" si="70"/>
        <v>19.379462251253234</v>
      </c>
      <c r="AJ79" s="85">
        <f t="shared" si="70"/>
        <v>2.177169325399661</v>
      </c>
      <c r="AK79" s="85">
        <f t="shared" si="70"/>
        <v>3.1355347301662104</v>
      </c>
      <c r="AL79" s="85">
        <f t="shared" si="70"/>
        <v>2.666852556314605</v>
      </c>
      <c r="AM79" s="85">
        <f t="shared" si="70"/>
        <v>7.041196871504861</v>
      </c>
      <c r="AN79" s="85">
        <f t="shared" si="70"/>
        <v>12.09768332691784</v>
      </c>
      <c r="AO79" s="85">
        <f t="shared" si="70"/>
        <v>3.961481279645279</v>
      </c>
      <c r="AP79" s="85">
        <f t="shared" si="70"/>
        <v>15.34814814814815</v>
      </c>
      <c r="AQ79" s="85">
        <f t="shared" si="70"/>
        <v>11.377428213038613</v>
      </c>
      <c r="AR79" s="85">
        <f t="shared" si="70"/>
        <v>8.607699126250475</v>
      </c>
      <c r="AS79" s="85">
        <f t="shared" si="70"/>
        <v>3.4683835165073376</v>
      </c>
      <c r="AT79" s="85">
        <f t="shared" si="70"/>
        <v>7.820662768031189</v>
      </c>
      <c r="AU79" s="85">
        <f t="shared" si="70"/>
        <v>9.590959341604226</v>
      </c>
      <c r="AV79" s="85">
        <f t="shared" si="70"/>
        <v>2.7098105795798797</v>
      </c>
      <c r="AW79" s="85">
        <f t="shared" si="70"/>
        <v>8.011300575118556</v>
      </c>
      <c r="AX79" s="85">
        <f t="shared" si="70"/>
        <v>8.438272331411085</v>
      </c>
      <c r="AY79" s="85">
        <f t="shared" si="70"/>
        <v>4.359099011505428</v>
      </c>
      <c r="AZ79" s="85"/>
      <c r="BA79" s="85"/>
      <c r="BB79" s="85">
        <f t="shared" si="70"/>
        <v>3.007204948286013</v>
      </c>
      <c r="BC79" s="85">
        <f t="shared" si="70"/>
        <v>0.5935802577483003</v>
      </c>
      <c r="BD79" s="85">
        <f t="shared" si="70"/>
        <v>2.0874326289674054</v>
      </c>
      <c r="BE79" s="85"/>
      <c r="BF79" s="85">
        <f t="shared" si="70"/>
        <v>3.1417522993953515</v>
      </c>
      <c r="BG79" s="85">
        <f t="shared" si="70"/>
        <v>2.7463051133089014</v>
      </c>
      <c r="BH79" s="85">
        <f t="shared" si="70"/>
        <v>2.1604938271604937</v>
      </c>
      <c r="BI79" s="85">
        <f t="shared" si="70"/>
        <v>12.287697634273608</v>
      </c>
      <c r="BJ79" s="85">
        <f t="shared" si="70"/>
        <v>4.591664434624602</v>
      </c>
      <c r="BK79" s="85">
        <f t="shared" si="70"/>
        <v>8.600741034015792</v>
      </c>
      <c r="BL79" s="85">
        <f t="shared" si="70"/>
        <v>4.9035084668295355</v>
      </c>
      <c r="BM79" s="85">
        <f t="shared" si="70"/>
        <v>7.368846659254018</v>
      </c>
      <c r="BN79" s="85">
        <f t="shared" si="70"/>
        <v>12.81951692688053</v>
      </c>
      <c r="BO79" s="85">
        <f aca="true" t="shared" si="71" ref="BO79:CX79">100*BO73/BO66</f>
        <v>4.025130064937531</v>
      </c>
      <c r="BP79" s="85">
        <f t="shared" si="71"/>
        <v>13.984026248927131</v>
      </c>
      <c r="BQ79" s="85">
        <f t="shared" si="71"/>
        <v>8.49147138942001</v>
      </c>
      <c r="BR79" s="85">
        <f t="shared" si="71"/>
        <v>13.297526501766786</v>
      </c>
      <c r="BS79" s="85">
        <f t="shared" si="71"/>
        <v>3.7640190505453988</v>
      </c>
      <c r="BT79" s="85">
        <f t="shared" si="71"/>
        <v>0</v>
      </c>
      <c r="BU79" s="86" t="s">
        <v>132</v>
      </c>
      <c r="BV79" s="86" t="s">
        <v>132</v>
      </c>
      <c r="BW79" s="85">
        <f t="shared" si="71"/>
        <v>7.545198099688346</v>
      </c>
      <c r="BX79" s="85">
        <f t="shared" si="71"/>
        <v>3.498385045107361</v>
      </c>
      <c r="BY79" s="85">
        <f t="shared" si="71"/>
        <v>0.5511367461902731</v>
      </c>
      <c r="BZ79" s="85">
        <f t="shared" si="71"/>
        <v>3.856602615594285</v>
      </c>
      <c r="CA79" s="85">
        <f t="shared" si="71"/>
        <v>1.0604980279249439</v>
      </c>
      <c r="CB79" s="85">
        <f t="shared" si="71"/>
        <v>0.09296280585214402</v>
      </c>
      <c r="CC79" s="85">
        <f t="shared" si="71"/>
        <v>2.6056662183994153</v>
      </c>
      <c r="CD79" s="85">
        <f t="shared" si="71"/>
        <v>0.09296280585214402</v>
      </c>
      <c r="CE79" s="85">
        <f t="shared" si="71"/>
        <v>0.004512757565638059</v>
      </c>
      <c r="CF79" s="85">
        <f t="shared" si="71"/>
        <v>1.1426880878239505</v>
      </c>
      <c r="CG79" s="85">
        <f>100*CG73/CG66</f>
        <v>0.1806692151975659</v>
      </c>
      <c r="CH79" s="85">
        <f t="shared" si="71"/>
        <v>3.3886339569361104</v>
      </c>
      <c r="CI79" s="85">
        <f t="shared" si="71"/>
        <v>5.096253476577412</v>
      </c>
      <c r="CJ79" s="85">
        <f t="shared" si="71"/>
        <v>4.632391647657483</v>
      </c>
      <c r="CK79" s="85">
        <f t="shared" si="71"/>
        <v>5.174408096873306</v>
      </c>
      <c r="CL79" s="85">
        <f t="shared" si="71"/>
        <v>5.048023229841411</v>
      </c>
      <c r="CM79" s="85">
        <f t="shared" si="71"/>
        <v>2.4853626478671287</v>
      </c>
      <c r="CN79" s="85">
        <f t="shared" si="71"/>
        <v>1.1586021505376345</v>
      </c>
      <c r="CO79" s="85">
        <f t="shared" si="71"/>
        <v>10.279075640863745</v>
      </c>
      <c r="CP79" s="85">
        <f t="shared" si="71"/>
        <v>4.811303881237704</v>
      </c>
      <c r="CQ79" s="85">
        <f t="shared" si="71"/>
        <v>3.6855036855036856</v>
      </c>
      <c r="CR79" s="85">
        <f t="shared" si="71"/>
        <v>16.93290734824281</v>
      </c>
      <c r="CS79" s="85">
        <f t="shared" si="71"/>
        <v>1.7937219730941705</v>
      </c>
      <c r="CT79" s="85">
        <f t="shared" si="71"/>
        <v>20.610494450050453</v>
      </c>
      <c r="CU79" s="85">
        <f t="shared" si="71"/>
        <v>6.544901065449011</v>
      </c>
      <c r="CV79" s="85">
        <f t="shared" si="71"/>
        <v>2.6022304832713754</v>
      </c>
      <c r="CW79" s="85">
        <f t="shared" si="71"/>
        <v>15.580926796507724</v>
      </c>
      <c r="CX79" s="85">
        <f t="shared" si="71"/>
        <v>12.892223738062755</v>
      </c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</row>
    <row r="80" spans="2:102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</row>
    <row r="81" spans="1:102" ht="15.75">
      <c r="A81" s="48" t="s">
        <v>161</v>
      </c>
      <c r="B81" s="39" t="s">
        <v>195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 t="s">
        <v>195</v>
      </c>
      <c r="V81" s="39"/>
      <c r="W81" s="39"/>
      <c r="X81" s="39"/>
      <c r="Y81" s="39"/>
      <c r="Z81" s="39"/>
      <c r="AA81" s="39"/>
      <c r="AB81" s="39"/>
      <c r="AC81" s="39" t="s">
        <v>148</v>
      </c>
      <c r="AD81" s="39"/>
      <c r="AE81" s="39"/>
      <c r="AF81" s="39"/>
      <c r="AG81" s="39"/>
      <c r="AH81" s="39"/>
      <c r="AI81" s="39"/>
      <c r="AJ81" s="39"/>
      <c r="AK81" s="39" t="s">
        <v>195</v>
      </c>
      <c r="AL81" s="39" t="s">
        <v>195</v>
      </c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 t="s">
        <v>195</v>
      </c>
      <c r="BG81" s="39"/>
      <c r="BH81" s="39" t="s">
        <v>195</v>
      </c>
      <c r="BI81" s="39"/>
      <c r="BJ81" s="39"/>
      <c r="BK81" s="39"/>
      <c r="BL81" s="39"/>
      <c r="BM81" s="39"/>
      <c r="BN81" s="39"/>
      <c r="BO81" s="39"/>
      <c r="BP81" s="39" t="s">
        <v>207</v>
      </c>
      <c r="BQ81" s="39"/>
      <c r="BR81" s="39" t="s">
        <v>196</v>
      </c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</row>
    <row r="82" spans="1:102" ht="15.75">
      <c r="A82" s="48" t="s">
        <v>0</v>
      </c>
      <c r="B82" s="68">
        <f>SUM(B83:B86)</f>
        <v>2.9999999999999996</v>
      </c>
      <c r="C82" s="68">
        <f aca="true" t="shared" si="72" ref="C82:AY82">SUM(C83:C86)</f>
        <v>0</v>
      </c>
      <c r="D82" s="68">
        <f t="shared" si="72"/>
        <v>0</v>
      </c>
      <c r="E82" s="68">
        <f t="shared" si="72"/>
        <v>0</v>
      </c>
      <c r="F82" s="68">
        <f t="shared" si="72"/>
        <v>0</v>
      </c>
      <c r="G82" s="68">
        <f t="shared" si="72"/>
        <v>0</v>
      </c>
      <c r="H82" s="68">
        <f t="shared" si="72"/>
        <v>0</v>
      </c>
      <c r="I82" s="68">
        <f t="shared" si="72"/>
        <v>0</v>
      </c>
      <c r="J82" s="68">
        <f t="shared" si="72"/>
        <v>0</v>
      </c>
      <c r="K82" s="68">
        <f t="shared" si="72"/>
        <v>0</v>
      </c>
      <c r="L82" s="68">
        <f t="shared" si="72"/>
        <v>0</v>
      </c>
      <c r="M82" s="68">
        <f t="shared" si="72"/>
        <v>0</v>
      </c>
      <c r="N82" s="68">
        <f t="shared" si="72"/>
        <v>0</v>
      </c>
      <c r="O82" s="68">
        <f t="shared" si="72"/>
        <v>0</v>
      </c>
      <c r="P82" s="68">
        <f t="shared" si="72"/>
        <v>0</v>
      </c>
      <c r="Q82" s="68">
        <f t="shared" si="72"/>
        <v>0</v>
      </c>
      <c r="R82" s="68">
        <f t="shared" si="72"/>
        <v>0</v>
      </c>
      <c r="S82" s="68">
        <f t="shared" si="72"/>
        <v>0</v>
      </c>
      <c r="T82" s="68">
        <f t="shared" si="72"/>
        <v>0</v>
      </c>
      <c r="U82" s="68">
        <f t="shared" si="72"/>
        <v>58</v>
      </c>
      <c r="V82" s="68">
        <f t="shared" si="72"/>
        <v>0</v>
      </c>
      <c r="W82" s="68">
        <f t="shared" si="72"/>
        <v>0</v>
      </c>
      <c r="X82" s="68">
        <f t="shared" si="72"/>
        <v>0</v>
      </c>
      <c r="Y82" s="68">
        <f t="shared" si="72"/>
        <v>0</v>
      </c>
      <c r="Z82" s="68">
        <f t="shared" si="72"/>
        <v>0</v>
      </c>
      <c r="AA82" s="68">
        <f t="shared" si="72"/>
        <v>0</v>
      </c>
      <c r="AB82" s="68">
        <f t="shared" si="72"/>
        <v>0</v>
      </c>
      <c r="AC82" s="68">
        <f t="shared" si="72"/>
        <v>31.072</v>
      </c>
      <c r="AD82" s="68">
        <f t="shared" si="72"/>
        <v>0</v>
      </c>
      <c r="AE82" s="68">
        <f t="shared" si="72"/>
        <v>0</v>
      </c>
      <c r="AF82" s="68">
        <f t="shared" si="72"/>
        <v>0</v>
      </c>
      <c r="AG82" s="68">
        <f t="shared" si="72"/>
        <v>0</v>
      </c>
      <c r="AH82" s="68">
        <f t="shared" si="72"/>
        <v>0</v>
      </c>
      <c r="AI82" s="68">
        <f t="shared" si="72"/>
        <v>0</v>
      </c>
      <c r="AJ82" s="68">
        <f t="shared" si="72"/>
        <v>0</v>
      </c>
      <c r="AK82" s="68">
        <f t="shared" si="72"/>
        <v>2105.0000000000005</v>
      </c>
      <c r="AL82" s="68">
        <f>SUM(AL83:AL86)</f>
        <v>2159</v>
      </c>
      <c r="AM82" s="68">
        <f t="shared" si="72"/>
        <v>0</v>
      </c>
      <c r="AN82" s="68">
        <f t="shared" si="72"/>
        <v>0</v>
      </c>
      <c r="AO82" s="68">
        <f t="shared" si="72"/>
        <v>0</v>
      </c>
      <c r="AP82" s="68">
        <f t="shared" si="72"/>
        <v>0</v>
      </c>
      <c r="AQ82" s="68">
        <f t="shared" si="72"/>
        <v>0</v>
      </c>
      <c r="AR82" s="68">
        <f t="shared" si="72"/>
        <v>0</v>
      </c>
      <c r="AS82" s="68">
        <f t="shared" si="72"/>
        <v>0</v>
      </c>
      <c r="AT82" s="68">
        <f t="shared" si="72"/>
        <v>0</v>
      </c>
      <c r="AU82" s="68">
        <f t="shared" si="72"/>
        <v>0</v>
      </c>
      <c r="AV82" s="68">
        <f t="shared" si="72"/>
        <v>0</v>
      </c>
      <c r="AW82" s="68">
        <f t="shared" si="72"/>
        <v>0</v>
      </c>
      <c r="AX82" s="68">
        <f t="shared" si="72"/>
        <v>0</v>
      </c>
      <c r="AY82" s="68">
        <f t="shared" si="72"/>
        <v>0</v>
      </c>
      <c r="AZ82" s="68"/>
      <c r="BA82" s="68"/>
      <c r="BB82" s="68">
        <f>SUM(BB83:BB86)</f>
        <v>0</v>
      </c>
      <c r="BC82" s="68">
        <f>SUM(BC83:BC86)</f>
        <v>0</v>
      </c>
      <c r="BD82" s="68">
        <f>SUM(BD83:BD86)</f>
        <v>0</v>
      </c>
      <c r="BE82" s="68"/>
      <c r="BF82" s="68">
        <f aca="true" t="shared" si="73" ref="BF82:CX82">SUM(BF83:BF86)</f>
        <v>1963</v>
      </c>
      <c r="BG82" s="68">
        <f t="shared" si="73"/>
        <v>0</v>
      </c>
      <c r="BH82" s="68">
        <f t="shared" si="73"/>
        <v>4</v>
      </c>
      <c r="BI82" s="68">
        <f t="shared" si="73"/>
        <v>0</v>
      </c>
      <c r="BJ82" s="68">
        <f t="shared" si="73"/>
        <v>0</v>
      </c>
      <c r="BK82" s="68">
        <f t="shared" si="73"/>
        <v>0</v>
      </c>
      <c r="BL82" s="68">
        <f t="shared" si="73"/>
        <v>0</v>
      </c>
      <c r="BM82" s="68">
        <f t="shared" si="73"/>
        <v>0</v>
      </c>
      <c r="BN82" s="68">
        <f t="shared" si="73"/>
        <v>0</v>
      </c>
      <c r="BO82" s="68">
        <f t="shared" si="73"/>
        <v>0</v>
      </c>
      <c r="BP82" s="68">
        <f t="shared" si="73"/>
        <v>1750</v>
      </c>
      <c r="BQ82" s="68">
        <f t="shared" si="73"/>
        <v>0</v>
      </c>
      <c r="BR82" s="68">
        <f t="shared" si="73"/>
        <v>522.928</v>
      </c>
      <c r="BS82" s="68">
        <f t="shared" si="73"/>
        <v>0</v>
      </c>
      <c r="BT82" s="68">
        <f t="shared" si="73"/>
        <v>0</v>
      </c>
      <c r="BU82" s="68">
        <f t="shared" si="73"/>
        <v>0</v>
      </c>
      <c r="BV82" s="68">
        <f t="shared" si="73"/>
        <v>0</v>
      </c>
      <c r="BW82" s="68">
        <f t="shared" si="73"/>
        <v>0</v>
      </c>
      <c r="BX82" s="68">
        <f t="shared" si="73"/>
        <v>0</v>
      </c>
      <c r="BY82" s="68">
        <f t="shared" si="73"/>
        <v>0</v>
      </c>
      <c r="BZ82" s="68">
        <f t="shared" si="73"/>
        <v>0</v>
      </c>
      <c r="CA82" s="68">
        <f t="shared" si="73"/>
        <v>0</v>
      </c>
      <c r="CB82" s="68">
        <f t="shared" si="73"/>
        <v>0</v>
      </c>
      <c r="CC82" s="68">
        <f t="shared" si="73"/>
        <v>0</v>
      </c>
      <c r="CD82" s="68">
        <f t="shared" si="73"/>
        <v>0</v>
      </c>
      <c r="CE82" s="68">
        <f t="shared" si="73"/>
        <v>0</v>
      </c>
      <c r="CF82" s="68">
        <f t="shared" si="73"/>
        <v>0</v>
      </c>
      <c r="CG82" s="68">
        <f t="shared" si="73"/>
        <v>0</v>
      </c>
      <c r="CH82" s="68">
        <f t="shared" si="73"/>
        <v>0</v>
      </c>
      <c r="CI82" s="68">
        <f t="shared" si="73"/>
        <v>0</v>
      </c>
      <c r="CJ82" s="68">
        <f t="shared" si="73"/>
        <v>0</v>
      </c>
      <c r="CK82" s="68">
        <f t="shared" si="73"/>
        <v>0</v>
      </c>
      <c r="CL82" s="68">
        <f t="shared" si="73"/>
        <v>0</v>
      </c>
      <c r="CM82" s="68">
        <f t="shared" si="73"/>
        <v>0</v>
      </c>
      <c r="CN82" s="68">
        <f t="shared" si="73"/>
        <v>0</v>
      </c>
      <c r="CO82" s="68">
        <f t="shared" si="73"/>
        <v>0</v>
      </c>
      <c r="CP82" s="68">
        <f t="shared" si="73"/>
        <v>0</v>
      </c>
      <c r="CQ82" s="68">
        <f t="shared" si="73"/>
        <v>0</v>
      </c>
      <c r="CR82" s="68">
        <f t="shared" si="73"/>
        <v>0</v>
      </c>
      <c r="CS82" s="68">
        <f t="shared" si="73"/>
        <v>0</v>
      </c>
      <c r="CT82" s="68">
        <f t="shared" si="73"/>
        <v>0</v>
      </c>
      <c r="CU82" s="68">
        <f t="shared" si="73"/>
        <v>0</v>
      </c>
      <c r="CV82" s="68">
        <f t="shared" si="73"/>
        <v>0</v>
      </c>
      <c r="CW82" s="68">
        <f t="shared" si="73"/>
        <v>0</v>
      </c>
      <c r="CX82" s="68">
        <f t="shared" si="73"/>
        <v>0</v>
      </c>
    </row>
    <row r="83" spans="1:102" ht="15">
      <c r="A83" s="49" t="s">
        <v>27</v>
      </c>
      <c r="B83" s="51">
        <v>2.4117086502981446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">
        <v>26.43369953872979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  <c r="AK83" s="51">
        <v>394.67273502521056</v>
      </c>
      <c r="AL83" s="51">
        <v>714.6496422193095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v>0</v>
      </c>
      <c r="AS83" s="51">
        <v>0</v>
      </c>
      <c r="AT83" s="51">
        <v>0</v>
      </c>
      <c r="AU83" s="51">
        <v>0</v>
      </c>
      <c r="AV83" s="51">
        <v>0</v>
      </c>
      <c r="AW83" s="51">
        <v>0</v>
      </c>
      <c r="AX83" s="51">
        <v>0</v>
      </c>
      <c r="AY83" s="51">
        <v>0</v>
      </c>
      <c r="AZ83" s="51"/>
      <c r="BA83" s="51"/>
      <c r="BB83" s="51">
        <v>0</v>
      </c>
      <c r="BC83" s="51">
        <v>0</v>
      </c>
      <c r="BD83" s="51">
        <v>0</v>
      </c>
      <c r="BE83" s="51"/>
      <c r="BF83" s="51">
        <v>634.2486595537262</v>
      </c>
      <c r="BG83" s="51">
        <v>0</v>
      </c>
      <c r="BH83" s="51">
        <v>2.284802043422733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f>BP8</f>
        <v>1750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1">
        <v>0</v>
      </c>
      <c r="BW83" s="51">
        <v>0</v>
      </c>
      <c r="BX83" s="51">
        <v>0</v>
      </c>
      <c r="BY83" s="51">
        <v>0</v>
      </c>
      <c r="BZ83" s="51">
        <v>0</v>
      </c>
      <c r="CA83" s="51">
        <v>0</v>
      </c>
      <c r="CB83" s="51">
        <v>0</v>
      </c>
      <c r="CC83" s="51">
        <v>0</v>
      </c>
      <c r="CD83" s="51">
        <v>0</v>
      </c>
      <c r="CE83" s="51">
        <v>0</v>
      </c>
      <c r="CF83" s="51">
        <v>0</v>
      </c>
      <c r="CG83" s="51">
        <v>0</v>
      </c>
      <c r="CH83" s="51">
        <v>0</v>
      </c>
      <c r="CI83" s="51">
        <v>0</v>
      </c>
      <c r="CJ83" s="51">
        <v>0</v>
      </c>
      <c r="CK83" s="51">
        <v>0</v>
      </c>
      <c r="CL83" s="51">
        <v>0</v>
      </c>
      <c r="CM83" s="51">
        <v>0</v>
      </c>
      <c r="CN83" s="51">
        <v>0</v>
      </c>
      <c r="CO83" s="51">
        <v>0</v>
      </c>
      <c r="CP83" s="51">
        <v>0</v>
      </c>
      <c r="CQ83" s="51">
        <v>0</v>
      </c>
      <c r="CR83" s="51">
        <v>0</v>
      </c>
      <c r="CS83" s="51">
        <v>0</v>
      </c>
      <c r="CT83" s="51">
        <v>0</v>
      </c>
      <c r="CU83" s="51">
        <v>0</v>
      </c>
      <c r="CV83" s="51">
        <v>0</v>
      </c>
      <c r="CW83" s="51">
        <v>0</v>
      </c>
      <c r="CX83" s="51">
        <v>0</v>
      </c>
    </row>
    <row r="84" spans="1:102" ht="15">
      <c r="A84" s="49" t="s">
        <v>28</v>
      </c>
      <c r="B84" s="51">
        <v>0.06441592873147019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">
        <v>1.065641386570798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51">
        <v>0.02393820826588726</v>
      </c>
      <c r="AL84" s="51">
        <v>0.09554961752881411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v>0</v>
      </c>
      <c r="AS84" s="51">
        <v>0</v>
      </c>
      <c r="AT84" s="51">
        <v>0</v>
      </c>
      <c r="AU84" s="51">
        <v>0</v>
      </c>
      <c r="AV84" s="51">
        <v>0</v>
      </c>
      <c r="AW84" s="51">
        <v>0</v>
      </c>
      <c r="AX84" s="51">
        <v>0</v>
      </c>
      <c r="AY84" s="51">
        <v>0</v>
      </c>
      <c r="AZ84" s="51"/>
      <c r="BA84" s="51"/>
      <c r="BB84" s="51">
        <v>0</v>
      </c>
      <c r="BC84" s="51">
        <v>0</v>
      </c>
      <c r="BD84" s="51">
        <v>0</v>
      </c>
      <c r="BE84" s="51"/>
      <c r="BF84" s="51">
        <v>0.45183871317157714</v>
      </c>
      <c r="BG84" s="51">
        <v>0</v>
      </c>
      <c r="BH84" s="51"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v>0</v>
      </c>
      <c r="BQ84" s="51">
        <v>0</v>
      </c>
      <c r="BR84" s="51">
        <v>0</v>
      </c>
      <c r="BS84" s="51">
        <v>0</v>
      </c>
      <c r="BT84" s="51">
        <v>0</v>
      </c>
      <c r="BU84" s="51">
        <v>0</v>
      </c>
      <c r="BV84" s="51">
        <v>0</v>
      </c>
      <c r="BW84" s="51">
        <v>0</v>
      </c>
      <c r="BX84" s="51">
        <v>0</v>
      </c>
      <c r="BY84" s="51">
        <v>0</v>
      </c>
      <c r="BZ84" s="51">
        <v>0</v>
      </c>
      <c r="CA84" s="51">
        <v>0</v>
      </c>
      <c r="CB84" s="51">
        <v>0</v>
      </c>
      <c r="CC84" s="51">
        <v>0</v>
      </c>
      <c r="CD84" s="51">
        <v>0</v>
      </c>
      <c r="CE84" s="51">
        <v>0</v>
      </c>
      <c r="CF84" s="51">
        <v>0</v>
      </c>
      <c r="CG84" s="51">
        <v>0</v>
      </c>
      <c r="CH84" s="51">
        <v>0</v>
      </c>
      <c r="CI84" s="51">
        <v>0</v>
      </c>
      <c r="CJ84" s="51">
        <v>0</v>
      </c>
      <c r="CK84" s="51">
        <v>0</v>
      </c>
      <c r="CL84" s="51">
        <v>0</v>
      </c>
      <c r="CM84" s="51">
        <v>0</v>
      </c>
      <c r="CN84" s="51">
        <v>0</v>
      </c>
      <c r="CO84" s="51">
        <v>0</v>
      </c>
      <c r="CP84" s="51">
        <v>0</v>
      </c>
      <c r="CQ84" s="51">
        <v>0</v>
      </c>
      <c r="CR84" s="51">
        <v>0</v>
      </c>
      <c r="CS84" s="51">
        <v>0</v>
      </c>
      <c r="CT84" s="51">
        <v>0</v>
      </c>
      <c r="CU84" s="51">
        <v>0</v>
      </c>
      <c r="CV84" s="51">
        <v>0</v>
      </c>
      <c r="CW84" s="51">
        <v>0</v>
      </c>
      <c r="CX84" s="51">
        <v>0</v>
      </c>
    </row>
    <row r="85" spans="1:102" ht="15">
      <c r="A85" s="49" t="s">
        <v>29</v>
      </c>
      <c r="B85" s="51">
        <v>0.11586235559817502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">
        <v>7.418029731269232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  <c r="AK85" s="51">
        <v>1676.049617246925</v>
      </c>
      <c r="AL85" s="51">
        <v>1410.4061202831228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v>0</v>
      </c>
      <c r="AS85" s="51">
        <v>0</v>
      </c>
      <c r="AT85" s="51">
        <v>0</v>
      </c>
      <c r="AU85" s="51">
        <v>0</v>
      </c>
      <c r="AV85" s="51">
        <v>0</v>
      </c>
      <c r="AW85" s="51">
        <v>0</v>
      </c>
      <c r="AX85" s="51">
        <v>0</v>
      </c>
      <c r="AY85" s="51">
        <v>0</v>
      </c>
      <c r="AZ85" s="51"/>
      <c r="BA85" s="51"/>
      <c r="BB85" s="51">
        <v>0</v>
      </c>
      <c r="BC85" s="51">
        <v>0</v>
      </c>
      <c r="BD85" s="51">
        <v>0</v>
      </c>
      <c r="BE85" s="51"/>
      <c r="BF85" s="51">
        <v>1284.3116740684575</v>
      </c>
      <c r="BG85" s="51">
        <v>0</v>
      </c>
      <c r="BH85" s="51">
        <v>1.3256317968961648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v>0</v>
      </c>
      <c r="BQ85" s="51">
        <v>0</v>
      </c>
      <c r="BR85" s="51">
        <f>BR9</f>
        <v>522.928</v>
      </c>
      <c r="BS85" s="51">
        <v>0</v>
      </c>
      <c r="BT85" s="51">
        <v>0</v>
      </c>
      <c r="BU85" s="51">
        <v>0</v>
      </c>
      <c r="BV85" s="51">
        <v>0</v>
      </c>
      <c r="BW85" s="51">
        <v>0</v>
      </c>
      <c r="BX85" s="51">
        <v>0</v>
      </c>
      <c r="BY85" s="51">
        <v>0</v>
      </c>
      <c r="BZ85" s="51">
        <v>0</v>
      </c>
      <c r="CA85" s="51">
        <v>0</v>
      </c>
      <c r="CB85" s="51">
        <v>0</v>
      </c>
      <c r="CC85" s="51">
        <v>0</v>
      </c>
      <c r="CD85" s="51">
        <v>0</v>
      </c>
      <c r="CE85" s="51">
        <v>0</v>
      </c>
      <c r="CF85" s="51">
        <v>0</v>
      </c>
      <c r="CG85" s="51">
        <v>0</v>
      </c>
      <c r="CH85" s="51">
        <v>0</v>
      </c>
      <c r="CI85" s="51">
        <v>0</v>
      </c>
      <c r="CJ85" s="51">
        <v>0</v>
      </c>
      <c r="CK85" s="51">
        <v>0</v>
      </c>
      <c r="CL85" s="51">
        <v>0</v>
      </c>
      <c r="CM85" s="51">
        <v>0</v>
      </c>
      <c r="CN85" s="51">
        <v>0</v>
      </c>
      <c r="CO85" s="51">
        <v>0</v>
      </c>
      <c r="CP85" s="51">
        <v>0</v>
      </c>
      <c r="CQ85" s="51">
        <v>0</v>
      </c>
      <c r="CR85" s="51">
        <v>0</v>
      </c>
      <c r="CS85" s="51">
        <v>0</v>
      </c>
      <c r="CT85" s="51">
        <v>0</v>
      </c>
      <c r="CU85" s="51">
        <v>0</v>
      </c>
      <c r="CV85" s="51">
        <v>0</v>
      </c>
      <c r="CW85" s="51">
        <v>0</v>
      </c>
      <c r="CX85" s="51">
        <v>0</v>
      </c>
    </row>
    <row r="86" spans="1:102" ht="15">
      <c r="A86" s="49" t="s">
        <v>30</v>
      </c>
      <c r="B86" s="51">
        <v>0.40801306537220977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">
        <v>23.082629343430177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v>0</v>
      </c>
      <c r="AC86" s="51">
        <f>AC10</f>
        <v>31.072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  <c r="AK86" s="51">
        <v>34.25370951959885</v>
      </c>
      <c r="AL86" s="51">
        <v>33.84868788003872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v>0</v>
      </c>
      <c r="AS86" s="51">
        <v>0</v>
      </c>
      <c r="AT86" s="51">
        <v>0</v>
      </c>
      <c r="AU86" s="51">
        <v>0</v>
      </c>
      <c r="AV86" s="51">
        <v>0</v>
      </c>
      <c r="AW86" s="51">
        <v>0</v>
      </c>
      <c r="AX86" s="51">
        <v>0</v>
      </c>
      <c r="AY86" s="51">
        <v>0</v>
      </c>
      <c r="AZ86" s="51"/>
      <c r="BA86" s="51"/>
      <c r="BB86" s="51">
        <v>0</v>
      </c>
      <c r="BC86" s="51">
        <v>0</v>
      </c>
      <c r="BD86" s="51">
        <v>0</v>
      </c>
      <c r="BE86" s="51"/>
      <c r="BF86" s="51">
        <v>43.98782766464471</v>
      </c>
      <c r="BG86" s="51">
        <v>0</v>
      </c>
      <c r="BH86" s="51">
        <v>0.3895661596811022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v>0</v>
      </c>
      <c r="BQ86" s="51">
        <v>0</v>
      </c>
      <c r="BR86" s="51">
        <v>0</v>
      </c>
      <c r="BS86" s="51">
        <v>0</v>
      </c>
      <c r="BT86" s="51">
        <v>0</v>
      </c>
      <c r="BU86" s="51">
        <v>0</v>
      </c>
      <c r="BV86" s="51">
        <v>0</v>
      </c>
      <c r="BW86" s="51">
        <v>0</v>
      </c>
      <c r="BX86" s="51">
        <v>0</v>
      </c>
      <c r="BY86" s="51">
        <v>0</v>
      </c>
      <c r="BZ86" s="51">
        <v>0</v>
      </c>
      <c r="CA86" s="51">
        <v>0</v>
      </c>
      <c r="CB86" s="51">
        <v>0</v>
      </c>
      <c r="CC86" s="51">
        <v>0</v>
      </c>
      <c r="CD86" s="51">
        <v>0</v>
      </c>
      <c r="CE86" s="51">
        <v>0</v>
      </c>
      <c r="CF86" s="51">
        <v>0</v>
      </c>
      <c r="CG86" s="51">
        <v>0</v>
      </c>
      <c r="CH86" s="51">
        <v>0</v>
      </c>
      <c r="CI86" s="51">
        <v>0</v>
      </c>
      <c r="CJ86" s="51">
        <v>0</v>
      </c>
      <c r="CK86" s="51">
        <v>0</v>
      </c>
      <c r="CL86" s="51">
        <v>0</v>
      </c>
      <c r="CM86" s="51">
        <v>0</v>
      </c>
      <c r="CN86" s="51">
        <v>0</v>
      </c>
      <c r="CO86" s="51">
        <v>0</v>
      </c>
      <c r="CP86" s="51">
        <v>0</v>
      </c>
      <c r="CQ86" s="51">
        <v>0</v>
      </c>
      <c r="CR86" s="51">
        <v>0</v>
      </c>
      <c r="CS86" s="51">
        <v>0</v>
      </c>
      <c r="CT86" s="51">
        <v>0</v>
      </c>
      <c r="CU86" s="51">
        <v>0</v>
      </c>
      <c r="CV86" s="51">
        <v>0</v>
      </c>
      <c r="CW86" s="51">
        <v>0</v>
      </c>
      <c r="CX86" s="51">
        <v>0</v>
      </c>
    </row>
    <row r="87" spans="2:102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</row>
    <row r="88" spans="1:102" ht="15.75">
      <c r="A88" s="44" t="s">
        <v>135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</row>
    <row r="89" spans="1:102" ht="15.75">
      <c r="A89" s="44" t="s">
        <v>0</v>
      </c>
      <c r="B89" s="47">
        <f>SUM(B90:B93)</f>
        <v>24.000000000000004</v>
      </c>
      <c r="C89" s="47">
        <f aca="true" t="shared" si="74" ref="C89:AY89">SUM(C90:C93)</f>
        <v>930</v>
      </c>
      <c r="D89" s="47">
        <f t="shared" si="74"/>
        <v>490</v>
      </c>
      <c r="E89" s="47">
        <f t="shared" si="74"/>
        <v>282.00000000000006</v>
      </c>
      <c r="F89" s="47">
        <f t="shared" si="74"/>
        <v>64</v>
      </c>
      <c r="G89" s="47">
        <f t="shared" si="74"/>
        <v>312</v>
      </c>
      <c r="H89" s="47">
        <f t="shared" si="74"/>
        <v>1548</v>
      </c>
      <c r="I89" s="47">
        <f t="shared" si="74"/>
        <v>65</v>
      </c>
      <c r="J89" s="47">
        <f t="shared" si="74"/>
        <v>17</v>
      </c>
      <c r="K89" s="47">
        <f t="shared" si="74"/>
        <v>66</v>
      </c>
      <c r="L89" s="47">
        <f t="shared" si="74"/>
        <v>536</v>
      </c>
      <c r="M89" s="47">
        <f t="shared" si="74"/>
        <v>150</v>
      </c>
      <c r="N89" s="47">
        <f t="shared" si="74"/>
        <v>31</v>
      </c>
      <c r="O89" s="47">
        <f t="shared" si="74"/>
        <v>2218</v>
      </c>
      <c r="P89" s="47">
        <f t="shared" si="74"/>
        <v>434.00000000000006</v>
      </c>
      <c r="Q89" s="47">
        <f t="shared" si="74"/>
        <v>6027</v>
      </c>
      <c r="R89" s="47">
        <f t="shared" si="74"/>
        <v>301.3500000000001</v>
      </c>
      <c r="S89" s="47">
        <f t="shared" si="74"/>
        <v>2496</v>
      </c>
      <c r="T89" s="47">
        <f t="shared" si="74"/>
        <v>566</v>
      </c>
      <c r="U89" s="47">
        <f t="shared" si="74"/>
        <v>948.0000000000001</v>
      </c>
      <c r="V89" s="47">
        <f t="shared" si="74"/>
        <v>8248</v>
      </c>
      <c r="W89" s="47">
        <f t="shared" si="74"/>
        <v>1228</v>
      </c>
      <c r="X89" s="47">
        <f t="shared" si="74"/>
        <v>2353.0000000000005</v>
      </c>
      <c r="Y89" s="47">
        <f t="shared" si="74"/>
        <v>6885</v>
      </c>
      <c r="Z89" s="47">
        <f t="shared" si="74"/>
        <v>271</v>
      </c>
      <c r="AA89" s="47">
        <f t="shared" si="74"/>
        <v>2075.9999999999995</v>
      </c>
      <c r="AB89" s="47">
        <f t="shared" si="74"/>
        <v>120.00000000000001</v>
      </c>
      <c r="AC89" s="47">
        <f t="shared" si="74"/>
        <v>3884</v>
      </c>
      <c r="AD89" s="47">
        <f t="shared" si="74"/>
        <v>4968.999999999999</v>
      </c>
      <c r="AE89" s="47">
        <f t="shared" si="74"/>
        <v>465.00000000000006</v>
      </c>
      <c r="AF89" s="47">
        <f t="shared" si="74"/>
        <v>27.999999999999996</v>
      </c>
      <c r="AG89" s="47">
        <f t="shared" si="74"/>
        <v>8103.000000000001</v>
      </c>
      <c r="AH89" s="47">
        <f t="shared" si="74"/>
        <v>2702.0000000000005</v>
      </c>
      <c r="AI89" s="47">
        <f t="shared" si="74"/>
        <v>5103.000000000001</v>
      </c>
      <c r="AJ89" s="47">
        <f t="shared" si="74"/>
        <v>10827</v>
      </c>
      <c r="AK89" s="47">
        <f t="shared" si="74"/>
        <v>24814</v>
      </c>
      <c r="AL89" s="47">
        <f>SUM(AL90:AL93)</f>
        <v>10193</v>
      </c>
      <c r="AM89" s="47">
        <f t="shared" si="74"/>
        <v>6174.999999999999</v>
      </c>
      <c r="AN89" s="47">
        <f t="shared" si="74"/>
        <v>29633.000000000004</v>
      </c>
      <c r="AO89" s="47">
        <f t="shared" si="74"/>
        <v>510</v>
      </c>
      <c r="AP89" s="47">
        <f t="shared" si="74"/>
        <v>518</v>
      </c>
      <c r="AQ89" s="47">
        <f t="shared" si="74"/>
        <v>13424</v>
      </c>
      <c r="AR89" s="47">
        <f t="shared" si="74"/>
        <v>2719</v>
      </c>
      <c r="AS89" s="47">
        <f t="shared" si="74"/>
        <v>6400</v>
      </c>
      <c r="AT89" s="47">
        <f t="shared" si="74"/>
        <v>2006</v>
      </c>
      <c r="AU89" s="47">
        <f t="shared" si="74"/>
        <v>3904</v>
      </c>
      <c r="AV89" s="47">
        <f t="shared" si="74"/>
        <v>814.0000000000001</v>
      </c>
      <c r="AW89" s="47">
        <f t="shared" si="74"/>
        <v>1588.0000000000002</v>
      </c>
      <c r="AX89" s="47">
        <f t="shared" si="74"/>
        <v>716.9999999999998</v>
      </c>
      <c r="AY89" s="47">
        <f t="shared" si="74"/>
        <v>538</v>
      </c>
      <c r="AZ89" s="47"/>
      <c r="BA89" s="47"/>
      <c r="BB89" s="47">
        <f>SUM(BB90:BB93)</f>
        <v>3146.9999999999995</v>
      </c>
      <c r="BC89" s="47">
        <f>SUM(BC90:BC93)</f>
        <v>621.2000000000002</v>
      </c>
      <c r="BD89" s="47">
        <f>SUM(BD90:BD93)</f>
        <v>976</v>
      </c>
      <c r="BE89" s="47"/>
      <c r="BF89" s="47">
        <f aca="true" t="shared" si="75" ref="BF89:CX89">SUM(BF90:BF93)</f>
        <v>3128</v>
      </c>
      <c r="BG89" s="47">
        <f t="shared" si="75"/>
        <v>388.00000000000006</v>
      </c>
      <c r="BH89" s="47">
        <f t="shared" si="75"/>
        <v>11.000000000000002</v>
      </c>
      <c r="BI89" s="47">
        <f t="shared" si="75"/>
        <v>14925</v>
      </c>
      <c r="BJ89" s="47">
        <f t="shared" si="75"/>
        <v>1364</v>
      </c>
      <c r="BK89" s="47">
        <f t="shared" si="75"/>
        <v>1278</v>
      </c>
      <c r="BL89" s="47">
        <f t="shared" si="75"/>
        <v>145</v>
      </c>
      <c r="BM89" s="47">
        <f t="shared" si="75"/>
        <v>729</v>
      </c>
      <c r="BN89" s="47">
        <f t="shared" si="75"/>
        <v>65022</v>
      </c>
      <c r="BO89" s="47">
        <f t="shared" si="75"/>
        <v>16959</v>
      </c>
      <c r="BP89" s="47">
        <f t="shared" si="75"/>
        <v>288666</v>
      </c>
      <c r="BQ89" s="47">
        <f t="shared" si="75"/>
        <v>174223</v>
      </c>
      <c r="BR89" s="47">
        <f t="shared" si="75"/>
        <v>2254</v>
      </c>
      <c r="BS89" s="47">
        <f t="shared" si="75"/>
        <v>490</v>
      </c>
      <c r="BT89" s="47">
        <f t="shared" si="75"/>
        <v>0</v>
      </c>
      <c r="BU89" s="47">
        <f t="shared" si="75"/>
        <v>2745</v>
      </c>
      <c r="BV89" s="47">
        <f t="shared" si="75"/>
        <v>10757</v>
      </c>
      <c r="BW89" s="47">
        <f t="shared" si="75"/>
        <v>36751</v>
      </c>
      <c r="BX89" s="47">
        <f t="shared" si="75"/>
        <v>5968</v>
      </c>
      <c r="BY89" s="47">
        <f t="shared" si="75"/>
        <v>245.57</v>
      </c>
      <c r="BZ89" s="47">
        <f t="shared" si="75"/>
        <v>4273</v>
      </c>
      <c r="CA89" s="47">
        <f t="shared" si="75"/>
        <v>1175</v>
      </c>
      <c r="CB89" s="47">
        <f t="shared" si="75"/>
        <v>103</v>
      </c>
      <c r="CC89" s="47">
        <f t="shared" si="75"/>
        <v>2887.0000000000005</v>
      </c>
      <c r="CD89" s="47">
        <f t="shared" si="75"/>
        <v>103</v>
      </c>
      <c r="CE89" s="47">
        <f t="shared" si="75"/>
        <v>5</v>
      </c>
      <c r="CF89" s="47">
        <f t="shared" si="75"/>
        <v>23444.999999999996</v>
      </c>
      <c r="CG89" s="47">
        <f t="shared" si="75"/>
        <v>880</v>
      </c>
      <c r="CH89" s="47">
        <f t="shared" si="75"/>
        <v>96</v>
      </c>
      <c r="CI89" s="47">
        <f t="shared" si="75"/>
        <v>1868.9999999999998</v>
      </c>
      <c r="CJ89" s="47">
        <f t="shared" si="75"/>
        <v>264</v>
      </c>
      <c r="CK89" s="47">
        <f t="shared" si="75"/>
        <v>2863</v>
      </c>
      <c r="CL89" s="47">
        <f t="shared" si="75"/>
        <v>226</v>
      </c>
      <c r="CM89" s="47">
        <f t="shared" si="75"/>
        <v>208</v>
      </c>
      <c r="CN89" s="47">
        <f t="shared" si="75"/>
        <v>431</v>
      </c>
      <c r="CO89" s="47">
        <f t="shared" si="75"/>
        <v>814</v>
      </c>
      <c r="CP89" s="47">
        <f t="shared" si="75"/>
        <v>269</v>
      </c>
      <c r="CQ89" s="47">
        <f t="shared" si="75"/>
        <v>75</v>
      </c>
      <c r="CR89" s="47">
        <f t="shared" si="75"/>
        <v>53</v>
      </c>
      <c r="CS89" s="47">
        <f t="shared" si="75"/>
        <v>4</v>
      </c>
      <c r="CT89" s="47">
        <f t="shared" si="75"/>
        <v>817</v>
      </c>
      <c r="CU89" s="47">
        <f t="shared" si="75"/>
        <v>86</v>
      </c>
      <c r="CV89" s="47">
        <f t="shared" si="75"/>
        <v>13.999999999999998</v>
      </c>
      <c r="CW89" s="47">
        <f t="shared" si="75"/>
        <v>696</v>
      </c>
      <c r="CX89" s="47">
        <f t="shared" si="75"/>
        <v>189</v>
      </c>
    </row>
    <row r="90" spans="1:102" ht="15">
      <c r="A90" s="88" t="s">
        <v>27</v>
      </c>
      <c r="B90" s="89">
        <f aca="true" t="shared" si="76" ref="B90:AG90">B74+B60+B43+B83</f>
        <v>18.998959048813695</v>
      </c>
      <c r="C90" s="89">
        <f t="shared" si="76"/>
        <v>896.1099793125264</v>
      </c>
      <c r="D90" s="89">
        <f t="shared" si="76"/>
        <v>478.67909882451283</v>
      </c>
      <c r="E90" s="89">
        <f t="shared" si="76"/>
        <v>264.4677554492215</v>
      </c>
      <c r="F90" s="89">
        <f t="shared" si="76"/>
        <v>63.12178387650086</v>
      </c>
      <c r="G90" s="89">
        <f t="shared" si="76"/>
        <v>180.5803126309515</v>
      </c>
      <c r="H90" s="89">
        <f t="shared" si="76"/>
        <v>1506.6310470650733</v>
      </c>
      <c r="I90" s="89">
        <f t="shared" si="76"/>
        <v>55.7485564133353</v>
      </c>
      <c r="J90" s="89">
        <f t="shared" si="76"/>
        <v>16.070998278829602</v>
      </c>
      <c r="K90" s="89">
        <f t="shared" si="76"/>
        <v>16.154434111345733</v>
      </c>
      <c r="L90" s="89">
        <f t="shared" si="76"/>
        <v>478.7456305113126</v>
      </c>
      <c r="M90" s="89">
        <f t="shared" si="76"/>
        <v>134.5681161635728</v>
      </c>
      <c r="N90" s="89">
        <f t="shared" si="76"/>
        <v>4.735565218713666</v>
      </c>
      <c r="O90" s="89">
        <f t="shared" si="76"/>
        <v>1961.7492031777333</v>
      </c>
      <c r="P90" s="89">
        <f t="shared" si="76"/>
        <v>174.3565155065483</v>
      </c>
      <c r="Q90" s="89">
        <f t="shared" si="76"/>
        <v>4744.579094557052</v>
      </c>
      <c r="R90" s="89">
        <f t="shared" si="76"/>
        <v>236.70132464480395</v>
      </c>
      <c r="S90" s="89">
        <f t="shared" si="76"/>
        <v>2183.580659551255</v>
      </c>
      <c r="T90" s="89">
        <f t="shared" si="76"/>
        <v>110.6753414521888</v>
      </c>
      <c r="U90" s="89">
        <f t="shared" si="76"/>
        <v>438.98353621960706</v>
      </c>
      <c r="V90" s="89">
        <f t="shared" si="76"/>
        <v>3877.2174618434206</v>
      </c>
      <c r="W90" s="89">
        <f t="shared" si="76"/>
        <v>572.8930701743122</v>
      </c>
      <c r="X90" s="89">
        <f t="shared" si="76"/>
        <v>1842.309513406572</v>
      </c>
      <c r="Y90" s="89">
        <f t="shared" si="76"/>
        <v>580.4157147637077</v>
      </c>
      <c r="Z90" s="89">
        <f t="shared" si="76"/>
        <v>22.845702062594736</v>
      </c>
      <c r="AA90" s="89">
        <f t="shared" si="76"/>
        <v>1542.1100220165295</v>
      </c>
      <c r="AB90" s="89">
        <f t="shared" si="76"/>
        <v>117.03320779974588</v>
      </c>
      <c r="AC90" s="89">
        <f t="shared" si="76"/>
        <v>785.0065504658993</v>
      </c>
      <c r="AD90" s="89">
        <f t="shared" si="76"/>
        <v>4947.859072945156</v>
      </c>
      <c r="AE90" s="89">
        <f t="shared" si="76"/>
        <v>464.4261081744603</v>
      </c>
      <c r="AF90" s="89">
        <f t="shared" si="76"/>
        <v>2.980970779270163</v>
      </c>
      <c r="AG90" s="89">
        <f t="shared" si="76"/>
        <v>0</v>
      </c>
      <c r="AH90" s="89">
        <f aca="true" t="shared" si="77" ref="AH90:AY90">AH74+AH60+AH43+AH83</f>
        <v>2696.9456711295365</v>
      </c>
      <c r="AI90" s="89">
        <f t="shared" si="77"/>
        <v>771.4693575221631</v>
      </c>
      <c r="AJ90" s="89">
        <f t="shared" si="77"/>
        <v>3813.354749008491</v>
      </c>
      <c r="AK90" s="89">
        <f t="shared" si="77"/>
        <v>4715.301595969138</v>
      </c>
      <c r="AL90" s="89">
        <f t="shared" si="77"/>
        <v>2529.5449024342292</v>
      </c>
      <c r="AM90" s="89">
        <f t="shared" si="77"/>
        <v>2680.9637717604037</v>
      </c>
      <c r="AN90" s="89">
        <f t="shared" si="77"/>
        <v>23236.262118433388</v>
      </c>
      <c r="AO90" s="89">
        <f t="shared" si="77"/>
        <v>454.018368243014</v>
      </c>
      <c r="AP90" s="89">
        <f t="shared" si="77"/>
        <v>137.82460045431696</v>
      </c>
      <c r="AQ90" s="89">
        <f t="shared" si="77"/>
        <v>3298.1492787108273</v>
      </c>
      <c r="AR90" s="89">
        <f t="shared" si="77"/>
        <v>1204.2171077624414</v>
      </c>
      <c r="AS90" s="89">
        <f t="shared" si="77"/>
        <v>1281.0948961015783</v>
      </c>
      <c r="AT90" s="89">
        <f t="shared" si="77"/>
        <v>313.1980509164135</v>
      </c>
      <c r="AU90" s="89">
        <f t="shared" si="77"/>
        <v>1549.0383925553108</v>
      </c>
      <c r="AV90" s="89">
        <f t="shared" si="77"/>
        <v>367.8910273214474</v>
      </c>
      <c r="AW90" s="89">
        <f t="shared" si="77"/>
        <v>1281.2429701487165</v>
      </c>
      <c r="AX90" s="89">
        <f t="shared" si="77"/>
        <v>564.764667961841</v>
      </c>
      <c r="AY90" s="89">
        <f t="shared" si="77"/>
        <v>163.1610760006482</v>
      </c>
      <c r="AZ90" s="89"/>
      <c r="BA90" s="89"/>
      <c r="BB90" s="89">
        <f aca="true" t="shared" si="78" ref="BB90:BD93">BB74+BB60+BB43+BB83</f>
        <v>512.4968341108411</v>
      </c>
      <c r="BC90" s="89">
        <f t="shared" si="78"/>
        <v>101.16013416048483</v>
      </c>
      <c r="BD90" s="89">
        <f t="shared" si="78"/>
        <v>227.88502010437162</v>
      </c>
      <c r="BE90" s="89"/>
      <c r="BF90" s="89">
        <f aca="true" t="shared" si="79" ref="BF90:BH93">BF74+BF60+BF43+BF83</f>
        <v>1010.3116641809283</v>
      </c>
      <c r="BG90" s="89">
        <f t="shared" si="79"/>
        <v>56.6669848250417</v>
      </c>
      <c r="BH90" s="89">
        <f t="shared" si="79"/>
        <v>6.2832056194125165</v>
      </c>
      <c r="BI90" s="89">
        <f aca="true" t="shared" si="80" ref="BI90:BT90">BI74+BI60+BI43+BI83</f>
        <v>1141.2567566838595</v>
      </c>
      <c r="BJ90" s="89">
        <f t="shared" si="80"/>
        <v>373.1368156503562</v>
      </c>
      <c r="BK90" s="89">
        <f t="shared" si="80"/>
        <v>423.4148133780838</v>
      </c>
      <c r="BL90" s="89">
        <f t="shared" si="80"/>
        <v>53.52207021835184</v>
      </c>
      <c r="BM90" s="89">
        <f t="shared" si="80"/>
        <v>234.32932376427777</v>
      </c>
      <c r="BN90" s="89">
        <f t="shared" si="80"/>
        <v>12058.294011762364</v>
      </c>
      <c r="BO90" s="89">
        <f t="shared" si="80"/>
        <v>2707.3024816769835</v>
      </c>
      <c r="BP90" s="89">
        <f t="shared" si="80"/>
        <v>47143.32242817605</v>
      </c>
      <c r="BQ90" s="89">
        <f t="shared" si="80"/>
        <v>27564.028542863125</v>
      </c>
      <c r="BR90" s="89">
        <f t="shared" si="80"/>
        <v>372.4637173144876</v>
      </c>
      <c r="BS90" s="89">
        <f t="shared" si="80"/>
        <v>105.4301736057766</v>
      </c>
      <c r="BT90" s="89">
        <f t="shared" si="80"/>
        <v>0</v>
      </c>
      <c r="BU90" s="90">
        <f>'Horse Mackerel'!M16</f>
        <v>496.21559582203815</v>
      </c>
      <c r="BV90" s="90">
        <f>'Horse Mackerel'!M22</f>
        <v>4015.5335455951817</v>
      </c>
      <c r="BW90" s="89">
        <f aca="true" t="shared" si="81" ref="BW90:CS90">BW74+BW60+BW43+BW83</f>
        <v>936.0572762473362</v>
      </c>
      <c r="BX90" s="89">
        <f t="shared" si="81"/>
        <v>0</v>
      </c>
      <c r="BY90" s="89">
        <f t="shared" si="81"/>
        <v>6.266424804183405</v>
      </c>
      <c r="BZ90" s="89">
        <f t="shared" si="81"/>
        <v>693.6485464407881</v>
      </c>
      <c r="CA90" s="89">
        <f t="shared" si="81"/>
        <v>190.7411753025804</v>
      </c>
      <c r="CB90" s="89">
        <f t="shared" si="81"/>
        <v>16.72029026056662</v>
      </c>
      <c r="CC90" s="89">
        <f t="shared" si="81"/>
        <v>468.65512604131885</v>
      </c>
      <c r="CD90" s="89">
        <f t="shared" si="81"/>
        <v>16.72029026056662</v>
      </c>
      <c r="CE90" s="89">
        <f t="shared" si="81"/>
        <v>0.8116645757556613</v>
      </c>
      <c r="CF90" s="89">
        <f t="shared" si="81"/>
        <v>3709.2614016945276</v>
      </c>
      <c r="CG90" s="89">
        <f>CG74+CG60+CG43+CG83</f>
        <v>22.413822837410024</v>
      </c>
      <c r="CH90" s="89">
        <f t="shared" si="81"/>
        <v>24.033886339569364</v>
      </c>
      <c r="CI90" s="89">
        <f t="shared" si="81"/>
        <v>275.63147353845346</v>
      </c>
      <c r="CJ90" s="89">
        <f t="shared" si="81"/>
        <v>65.27039831549395</v>
      </c>
      <c r="CK90" s="89">
        <f t="shared" si="81"/>
        <v>1076.9560954717306</v>
      </c>
      <c r="CL90" s="89">
        <f t="shared" si="81"/>
        <v>67.74447174447174</v>
      </c>
      <c r="CM90" s="89">
        <f t="shared" si="81"/>
        <v>58.85338750149361</v>
      </c>
      <c r="CN90" s="89">
        <f t="shared" si="81"/>
        <v>148.44010752688172</v>
      </c>
      <c r="CO90" s="89">
        <f t="shared" si="81"/>
        <v>298.2987750978659</v>
      </c>
      <c r="CP90" s="89">
        <f t="shared" si="81"/>
        <v>63.84600250402433</v>
      </c>
      <c r="CQ90" s="89">
        <f t="shared" si="81"/>
        <v>18.611793611793612</v>
      </c>
      <c r="CR90" s="89">
        <f t="shared" si="81"/>
        <v>0.33865814696485624</v>
      </c>
      <c r="CS90" s="89">
        <f t="shared" si="81"/>
        <v>0.5022421524663677</v>
      </c>
      <c r="CT90" s="89">
        <f aca="true" t="shared" si="82" ref="CT90:CX93">CT74+CT60+CT43+CT83</f>
        <v>277.6233602421796</v>
      </c>
      <c r="CU90" s="89">
        <f t="shared" si="82"/>
        <v>18.45662100456621</v>
      </c>
      <c r="CV90" s="89">
        <f t="shared" si="82"/>
        <v>8.327137546468402</v>
      </c>
      <c r="CW90" s="89">
        <f t="shared" si="82"/>
        <v>268.6151779717932</v>
      </c>
      <c r="CX90" s="89">
        <f t="shared" si="82"/>
        <v>43.962482946794</v>
      </c>
    </row>
    <row r="91" spans="1:102" ht="15">
      <c r="A91" s="88" t="s">
        <v>28</v>
      </c>
      <c r="B91" s="89">
        <f>B75+B61+B44+B84</f>
        <v>0.9320832864532581</v>
      </c>
      <c r="C91" s="89">
        <f aca="true" t="shared" si="83" ref="C91:Q91">C75+C61+C44+C84</f>
        <v>2.7438618295189525</v>
      </c>
      <c r="D91" s="89">
        <f t="shared" si="83"/>
        <v>1.2431847829487677</v>
      </c>
      <c r="E91" s="89">
        <f t="shared" si="83"/>
        <v>12.073779839940759</v>
      </c>
      <c r="F91" s="89">
        <f t="shared" si="83"/>
        <v>0.07318467695826186</v>
      </c>
      <c r="G91" s="89">
        <f t="shared" si="83"/>
        <v>5.897270986188886</v>
      </c>
      <c r="H91" s="89">
        <f t="shared" si="83"/>
        <v>11.494407318802745</v>
      </c>
      <c r="I91" s="89">
        <f t="shared" si="83"/>
        <v>6.8683891641091925</v>
      </c>
      <c r="J91" s="89">
        <f t="shared" si="83"/>
        <v>0.6510327022375215</v>
      </c>
      <c r="K91" s="89">
        <f t="shared" si="83"/>
        <v>0.1840871931115843</v>
      </c>
      <c r="L91" s="89">
        <f t="shared" si="83"/>
        <v>4.815694924987744</v>
      </c>
      <c r="M91" s="89">
        <f t="shared" si="83"/>
        <v>0.7858096529894109</v>
      </c>
      <c r="N91" s="89">
        <f t="shared" si="83"/>
        <v>0.1449740603205606</v>
      </c>
      <c r="O91" s="89">
        <f t="shared" si="83"/>
        <v>30.80418644793177</v>
      </c>
      <c r="P91" s="89">
        <f t="shared" si="83"/>
        <v>3.254741884410968</v>
      </c>
      <c r="Q91" s="89">
        <f t="shared" si="83"/>
        <v>242.28849041925653</v>
      </c>
      <c r="R91" s="89">
        <f aca="true" t="shared" si="84" ref="R91:AY91">R75+R61+R44+R84</f>
        <v>12.186112266040976</v>
      </c>
      <c r="S91" s="89">
        <f t="shared" si="84"/>
        <v>159.15739520550383</v>
      </c>
      <c r="T91" s="89">
        <f t="shared" si="84"/>
        <v>3.462717976542482</v>
      </c>
      <c r="U91" s="89">
        <f t="shared" si="84"/>
        <v>17.24084859774558</v>
      </c>
      <c r="V91" s="89">
        <f t="shared" si="84"/>
        <v>198.77322026786794</v>
      </c>
      <c r="W91" s="89">
        <f t="shared" si="84"/>
        <v>29.700416973398077</v>
      </c>
      <c r="X91" s="89">
        <f t="shared" si="84"/>
        <v>35.64525176380831</v>
      </c>
      <c r="Y91" s="89">
        <f t="shared" si="84"/>
        <v>11.805938706087998</v>
      </c>
      <c r="Z91" s="89">
        <f t="shared" si="84"/>
        <v>0.46469272176468374</v>
      </c>
      <c r="AA91" s="89">
        <f t="shared" si="84"/>
        <v>106.12313241303494</v>
      </c>
      <c r="AB91" s="89">
        <f t="shared" si="84"/>
        <v>1.2445345697856947</v>
      </c>
      <c r="AC91" s="89">
        <f t="shared" si="84"/>
        <v>0</v>
      </c>
      <c r="AD91" s="89">
        <f t="shared" si="84"/>
        <v>0.05490485095781807</v>
      </c>
      <c r="AE91" s="89">
        <f t="shared" si="84"/>
        <v>0.5725669255184037</v>
      </c>
      <c r="AF91" s="89">
        <f t="shared" si="84"/>
        <v>25.019029220729834</v>
      </c>
      <c r="AG91" s="89">
        <f t="shared" si="84"/>
        <v>0</v>
      </c>
      <c r="AH91" s="89">
        <f t="shared" si="84"/>
        <v>0.012639145455440301</v>
      </c>
      <c r="AI91" s="89">
        <f t="shared" si="84"/>
        <v>0.008485343867158976</v>
      </c>
      <c r="AJ91" s="89">
        <f t="shared" si="84"/>
        <v>4.494388928029608</v>
      </c>
      <c r="AK91" s="89">
        <f t="shared" si="84"/>
        <v>1.7884971339593978</v>
      </c>
      <c r="AL91" s="89">
        <f t="shared" si="84"/>
        <v>0.5069685478852723</v>
      </c>
      <c r="AM91" s="89">
        <f t="shared" si="84"/>
        <v>0.1429375823365157</v>
      </c>
      <c r="AN91" s="89">
        <f t="shared" si="84"/>
        <v>0.9457428504562011</v>
      </c>
      <c r="AO91" s="89">
        <f t="shared" si="84"/>
        <v>0.6297824913123501</v>
      </c>
      <c r="AP91" s="89">
        <f t="shared" si="84"/>
        <v>0.000986767357213323</v>
      </c>
      <c r="AQ91" s="89">
        <f t="shared" si="84"/>
        <v>3.147723947404793</v>
      </c>
      <c r="AR91" s="89">
        <f t="shared" si="84"/>
        <v>0</v>
      </c>
      <c r="AS91" s="89">
        <f t="shared" si="84"/>
        <v>0.11715682097184116</v>
      </c>
      <c r="AT91" s="89">
        <f t="shared" si="84"/>
        <v>0</v>
      </c>
      <c r="AU91" s="89">
        <f t="shared" si="84"/>
        <v>0.3047861354672872</v>
      </c>
      <c r="AV91" s="89">
        <f t="shared" si="84"/>
        <v>0.32819138455930547</v>
      </c>
      <c r="AW91" s="89">
        <f t="shared" si="84"/>
        <v>0.0793838516093322</v>
      </c>
      <c r="AX91" s="89">
        <f t="shared" si="84"/>
        <v>0.19449119118143876</v>
      </c>
      <c r="AY91" s="89">
        <f t="shared" si="84"/>
        <v>0</v>
      </c>
      <c r="AZ91" s="89"/>
      <c r="BA91" s="89"/>
      <c r="BB91" s="89">
        <f t="shared" si="78"/>
        <v>0</v>
      </c>
      <c r="BC91" s="89">
        <f t="shared" si="78"/>
        <v>0</v>
      </c>
      <c r="BD91" s="89">
        <f t="shared" si="78"/>
        <v>0</v>
      </c>
      <c r="BE91" s="89"/>
      <c r="BF91" s="89">
        <f t="shared" si="79"/>
        <v>1.9217613741292516</v>
      </c>
      <c r="BG91" s="89">
        <f t="shared" si="79"/>
        <v>0</v>
      </c>
      <c r="BH91" s="89">
        <f t="shared" si="79"/>
        <v>0</v>
      </c>
      <c r="BI91" s="89">
        <f aca="true" t="shared" si="85" ref="BI91:BT91">BI75+BI61+BI44+BI84</f>
        <v>71.31472375072583</v>
      </c>
      <c r="BJ91" s="89">
        <f t="shared" si="85"/>
        <v>1.847544175160282</v>
      </c>
      <c r="BK91" s="89">
        <f t="shared" si="85"/>
        <v>1.6341407964630006</v>
      </c>
      <c r="BL91" s="89">
        <f t="shared" si="85"/>
        <v>0.05064617534055187</v>
      </c>
      <c r="BM91" s="89">
        <f t="shared" si="85"/>
        <v>0</v>
      </c>
      <c r="BN91" s="89">
        <f t="shared" si="85"/>
        <v>0</v>
      </c>
      <c r="BO91" s="89">
        <f t="shared" si="85"/>
        <v>0</v>
      </c>
      <c r="BP91" s="89">
        <f t="shared" si="85"/>
        <v>2.499561548356814</v>
      </c>
      <c r="BQ91" s="89">
        <f t="shared" si="85"/>
        <v>1.5178000238375318</v>
      </c>
      <c r="BR91" s="89">
        <f t="shared" si="85"/>
        <v>0</v>
      </c>
      <c r="BS91" s="89">
        <f t="shared" si="85"/>
        <v>0</v>
      </c>
      <c r="BT91" s="89">
        <f t="shared" si="85"/>
        <v>0</v>
      </c>
      <c r="BU91" s="90">
        <f>'Horse Mackerel'!N16</f>
        <v>0</v>
      </c>
      <c r="BV91" s="90">
        <f>'Horse Mackerel'!N22</f>
        <v>0</v>
      </c>
      <c r="BW91" s="89">
        <f aca="true" t="shared" si="86" ref="BW91:CS91">BW75+BW61+BW44+BW84</f>
        <v>0</v>
      </c>
      <c r="BX91" s="89">
        <f t="shared" si="86"/>
        <v>0</v>
      </c>
      <c r="BY91" s="89">
        <f t="shared" si="86"/>
        <v>0</v>
      </c>
      <c r="BZ91" s="89">
        <f t="shared" si="86"/>
        <v>0</v>
      </c>
      <c r="CA91" s="89">
        <f t="shared" si="86"/>
        <v>0</v>
      </c>
      <c r="CB91" s="89">
        <f t="shared" si="86"/>
        <v>0</v>
      </c>
      <c r="CC91" s="89">
        <f t="shared" si="86"/>
        <v>0</v>
      </c>
      <c r="CD91" s="89">
        <f t="shared" si="86"/>
        <v>0</v>
      </c>
      <c r="CE91" s="89">
        <f t="shared" si="86"/>
        <v>0</v>
      </c>
      <c r="CF91" s="89">
        <f t="shared" si="86"/>
        <v>0.20424870171487652</v>
      </c>
      <c r="CG91" s="89">
        <f>CG75+CG61+CG44+CG84</f>
        <v>0</v>
      </c>
      <c r="CH91" s="89">
        <f t="shared" si="86"/>
        <v>0.07624426403106248</v>
      </c>
      <c r="CI91" s="89">
        <f t="shared" si="86"/>
        <v>0.018712851304274854</v>
      </c>
      <c r="CJ91" s="89">
        <f t="shared" si="86"/>
        <v>0</v>
      </c>
      <c r="CK91" s="89">
        <f t="shared" si="86"/>
        <v>21.530374885017547</v>
      </c>
      <c r="CL91" s="89">
        <f t="shared" si="86"/>
        <v>1.766808130444494</v>
      </c>
      <c r="CM91" s="89">
        <f t="shared" si="86"/>
        <v>0</v>
      </c>
      <c r="CN91" s="89">
        <f t="shared" si="86"/>
        <v>0.6372311827956989</v>
      </c>
      <c r="CO91" s="89">
        <f t="shared" si="86"/>
        <v>10.073494128046471</v>
      </c>
      <c r="CP91" s="89">
        <f t="shared" si="86"/>
        <v>0</v>
      </c>
      <c r="CQ91" s="89">
        <f t="shared" si="86"/>
        <v>0</v>
      </c>
      <c r="CR91" s="89">
        <f t="shared" si="86"/>
        <v>0</v>
      </c>
      <c r="CS91" s="89">
        <f t="shared" si="86"/>
        <v>0</v>
      </c>
      <c r="CT91" s="89">
        <f t="shared" si="82"/>
        <v>0</v>
      </c>
      <c r="CU91" s="89">
        <f t="shared" si="82"/>
        <v>0</v>
      </c>
      <c r="CV91" s="89">
        <f t="shared" si="82"/>
        <v>0</v>
      </c>
      <c r="CW91" s="89">
        <f t="shared" si="82"/>
        <v>0</v>
      </c>
      <c r="CX91" s="89">
        <f t="shared" si="82"/>
        <v>0</v>
      </c>
    </row>
    <row r="92" spans="1:102" ht="15">
      <c r="A92" s="88" t="s">
        <v>29</v>
      </c>
      <c r="B92" s="89">
        <f>B76+B62+B45+B85</f>
        <v>0.8975333078388776</v>
      </c>
      <c r="C92" s="89">
        <f aca="true" t="shared" si="87" ref="C92:Q92">C76+C62+C45+C85</f>
        <v>30.32473073559151</v>
      </c>
      <c r="D92" s="89">
        <f t="shared" si="87"/>
        <v>9.483473537396517</v>
      </c>
      <c r="E92" s="89">
        <f t="shared" si="87"/>
        <v>4.245927408116899</v>
      </c>
      <c r="F92" s="89">
        <f t="shared" si="87"/>
        <v>0.7684391080617495</v>
      </c>
      <c r="G92" s="89">
        <f t="shared" si="87"/>
        <v>27.330974305032726</v>
      </c>
      <c r="H92" s="89">
        <f t="shared" si="87"/>
        <v>27.717583645897335</v>
      </c>
      <c r="I92" s="89">
        <f t="shared" si="87"/>
        <v>0.612245180522352</v>
      </c>
      <c r="J92" s="89">
        <f t="shared" si="87"/>
        <v>0.2487091222030981</v>
      </c>
      <c r="K92" s="89">
        <f t="shared" si="87"/>
        <v>5.332697748788971</v>
      </c>
      <c r="L92" s="89">
        <f t="shared" si="87"/>
        <v>29.79695105988378</v>
      </c>
      <c r="M92" s="89">
        <f t="shared" si="87"/>
        <v>8.278270604416592</v>
      </c>
      <c r="N92" s="89">
        <f t="shared" si="87"/>
        <v>1.955873133942399</v>
      </c>
      <c r="O92" s="89">
        <f t="shared" si="87"/>
        <v>148.64604955581865</v>
      </c>
      <c r="P92" s="89">
        <f t="shared" si="87"/>
        <v>154.37937565887873</v>
      </c>
      <c r="Q92" s="89">
        <f t="shared" si="87"/>
        <v>690.3028443757404</v>
      </c>
      <c r="R92" s="89">
        <f aca="true" t="shared" si="88" ref="R92:AY92">R76+R62+R45+R85</f>
        <v>34.823459675356844</v>
      </c>
      <c r="S92" s="89">
        <f t="shared" si="88"/>
        <v>121.05893126649232</v>
      </c>
      <c r="T92" s="89">
        <f t="shared" si="88"/>
        <v>38.06026339923428</v>
      </c>
      <c r="U92" s="89">
        <f t="shared" si="88"/>
        <v>119.62770109522813</v>
      </c>
      <c r="V92" s="89">
        <f t="shared" si="88"/>
        <v>3325.21874631055</v>
      </c>
      <c r="W92" s="89">
        <f t="shared" si="88"/>
        <v>498.9192560235832</v>
      </c>
      <c r="X92" s="89">
        <f t="shared" si="88"/>
        <v>183.6331872800614</v>
      </c>
      <c r="Y92" s="89">
        <f t="shared" si="88"/>
        <v>445.45686350465917</v>
      </c>
      <c r="Z92" s="89">
        <f t="shared" si="88"/>
        <v>17.533596225092616</v>
      </c>
      <c r="AA92" s="89">
        <f t="shared" si="88"/>
        <v>335.86656631016405</v>
      </c>
      <c r="AB92" s="89">
        <f t="shared" si="88"/>
        <v>1.7222576304684374</v>
      </c>
      <c r="AC92" s="89">
        <f t="shared" si="88"/>
        <v>1.2067740975647951</v>
      </c>
      <c r="AD92" s="89">
        <f t="shared" si="88"/>
        <v>15.566384401322912</v>
      </c>
      <c r="AE92" s="89">
        <f t="shared" si="88"/>
        <v>0.0013249000213320875</v>
      </c>
      <c r="AF92" s="89">
        <f t="shared" si="88"/>
        <v>0</v>
      </c>
      <c r="AG92" s="89">
        <f t="shared" si="88"/>
        <v>8103.000000000001</v>
      </c>
      <c r="AH92" s="89">
        <f t="shared" si="88"/>
        <v>5.041689725008275</v>
      </c>
      <c r="AI92" s="89">
        <f t="shared" si="88"/>
        <v>2162.185152728684</v>
      </c>
      <c r="AJ92" s="89">
        <f t="shared" si="88"/>
        <v>6801.181795503986</v>
      </c>
      <c r="AK92" s="89">
        <f t="shared" si="88"/>
        <v>19694.513064708488</v>
      </c>
      <c r="AL92" s="89">
        <f t="shared" si="88"/>
        <v>7483.353269444636</v>
      </c>
      <c r="AM92" s="89">
        <f t="shared" si="88"/>
        <v>3414.7502378215445</v>
      </c>
      <c r="AN92" s="89">
        <f t="shared" si="88"/>
        <v>5677.673656430317</v>
      </c>
      <c r="AO92" s="89">
        <f t="shared" si="88"/>
        <v>49.841349638171764</v>
      </c>
      <c r="AP92" s="89">
        <f t="shared" si="88"/>
        <v>373.57470907462215</v>
      </c>
      <c r="AQ92" s="89">
        <f t="shared" si="88"/>
        <v>9446.224085095484</v>
      </c>
      <c r="AR92" s="89">
        <f t="shared" si="88"/>
        <v>1461.501234646068</v>
      </c>
      <c r="AS92" s="89">
        <f t="shared" si="88"/>
        <v>5064.1955905276245</v>
      </c>
      <c r="AT92" s="89">
        <f t="shared" si="88"/>
        <v>1679.7414422609745</v>
      </c>
      <c r="AU92" s="89">
        <f t="shared" si="88"/>
        <v>2215.3958965789584</v>
      </c>
      <c r="AV92" s="89">
        <f t="shared" si="88"/>
        <v>429.620411645967</v>
      </c>
      <c r="AW92" s="89">
        <f t="shared" si="88"/>
        <v>287.6908636366435</v>
      </c>
      <c r="AX92" s="89">
        <f t="shared" si="88"/>
        <v>142.08258819795248</v>
      </c>
      <c r="AY92" s="89">
        <f t="shared" si="88"/>
        <v>350.2971965645762</v>
      </c>
      <c r="AZ92" s="89"/>
      <c r="BA92" s="89"/>
      <c r="BB92" s="89">
        <f t="shared" si="78"/>
        <v>2515.665376302729</v>
      </c>
      <c r="BC92" s="89">
        <f t="shared" si="78"/>
        <v>496.5795839325483</v>
      </c>
      <c r="BD92" s="89">
        <f t="shared" si="78"/>
        <v>738.4919154760886</v>
      </c>
      <c r="BE92" s="89"/>
      <c r="BF92" s="89">
        <f t="shared" si="79"/>
        <v>2044.577872787292</v>
      </c>
      <c r="BG92" s="89">
        <f t="shared" si="79"/>
        <v>317.2877285039187</v>
      </c>
      <c r="BH92" s="89">
        <f t="shared" si="79"/>
        <v>3.6454874414644527</v>
      </c>
      <c r="BI92" s="89">
        <f aca="true" t="shared" si="89" ref="BI92:BT92">BI76+BI62+BI45+BI85</f>
        <v>11325.992378272762</v>
      </c>
      <c r="BJ92" s="89">
        <f t="shared" si="89"/>
        <v>930.588832246586</v>
      </c>
      <c r="BK92" s="89">
        <f t="shared" si="89"/>
        <v>807.0230887038089</v>
      </c>
      <c r="BL92" s="89">
        <f t="shared" si="89"/>
        <v>80.75132185185315</v>
      </c>
      <c r="BM92" s="89">
        <f t="shared" si="89"/>
        <v>494.6706762357222</v>
      </c>
      <c r="BN92" s="89">
        <f t="shared" si="89"/>
        <v>46453.05792658282</v>
      </c>
      <c r="BO92" s="89">
        <f t="shared" si="89"/>
        <v>12717.197183666882</v>
      </c>
      <c r="BP92" s="89">
        <f t="shared" si="89"/>
        <v>218093.07126272464</v>
      </c>
      <c r="BQ92" s="89">
        <f t="shared" si="89"/>
        <v>132431.89349707117</v>
      </c>
      <c r="BR92" s="89">
        <f t="shared" si="89"/>
        <v>1793.240706713781</v>
      </c>
      <c r="BS92" s="89">
        <f t="shared" si="89"/>
        <v>359.57673989860194</v>
      </c>
      <c r="BT92" s="89">
        <f t="shared" si="89"/>
        <v>0</v>
      </c>
      <c r="BU92" s="90">
        <f>'Horse Mackerel'!O16</f>
        <v>1392.924295960514</v>
      </c>
      <c r="BV92" s="90">
        <f>'Horse Mackerel'!O22</f>
        <v>4444.701836870407</v>
      </c>
      <c r="BW92" s="89">
        <f aca="true" t="shared" si="90" ref="BW92:CS92">BW76+BW62+BW45+BW85</f>
        <v>34014.05484131905</v>
      </c>
      <c r="BX92" s="89">
        <f t="shared" si="90"/>
        <v>5820.193231844214</v>
      </c>
      <c r="BY92" s="89">
        <f t="shared" si="90"/>
        <v>239.3035751958166</v>
      </c>
      <c r="BZ92" s="89">
        <f t="shared" si="90"/>
        <v>1968.7185032085708</v>
      </c>
      <c r="CA92" s="89">
        <f t="shared" si="90"/>
        <v>541.3630332951253</v>
      </c>
      <c r="CB92" s="89">
        <f t="shared" si="90"/>
        <v>47.45565313140247</v>
      </c>
      <c r="CC92" s="89">
        <f t="shared" si="90"/>
        <v>1330.1404911685338</v>
      </c>
      <c r="CD92" s="89">
        <f t="shared" si="90"/>
        <v>47.45565313140247</v>
      </c>
      <c r="CE92" s="89">
        <f t="shared" si="90"/>
        <v>2.303672482106916</v>
      </c>
      <c r="CF92" s="89">
        <f t="shared" si="90"/>
        <v>17821.21615997218</v>
      </c>
      <c r="CG92" s="89">
        <f>CG76+CG62+CG45+CG85</f>
        <v>814.464048879235</v>
      </c>
      <c r="CH92" s="89">
        <f t="shared" si="90"/>
        <v>71.40698905753618</v>
      </c>
      <c r="CI92" s="89">
        <f t="shared" si="90"/>
        <v>1573.4227849825531</v>
      </c>
      <c r="CJ92" s="89">
        <f t="shared" si="90"/>
        <v>198.17371468678715</v>
      </c>
      <c r="CK92" s="89">
        <f t="shared" si="90"/>
        <v>1715.5146056002823</v>
      </c>
      <c r="CL92" s="89">
        <f t="shared" si="90"/>
        <v>156.48872012508377</v>
      </c>
      <c r="CM92" s="89">
        <f t="shared" si="90"/>
        <v>149.14661249850639</v>
      </c>
      <c r="CN92" s="89">
        <f t="shared" si="90"/>
        <v>281.3665322580645</v>
      </c>
      <c r="CO92" s="89">
        <f t="shared" si="90"/>
        <v>494.1151660563202</v>
      </c>
      <c r="CP92" s="89">
        <f t="shared" si="90"/>
        <v>203.32570202110534</v>
      </c>
      <c r="CQ92" s="89">
        <f t="shared" si="90"/>
        <v>55.54054054054054</v>
      </c>
      <c r="CR92" s="89">
        <f t="shared" si="90"/>
        <v>52.66134185303515</v>
      </c>
      <c r="CS92" s="89">
        <f t="shared" si="90"/>
        <v>3.4439461883408073</v>
      </c>
      <c r="CT92" s="89">
        <f t="shared" si="82"/>
        <v>527.4225529767912</v>
      </c>
      <c r="CU92" s="89">
        <f t="shared" si="82"/>
        <v>67.28158295281582</v>
      </c>
      <c r="CV92" s="89">
        <f t="shared" si="82"/>
        <v>5.646840148698884</v>
      </c>
      <c r="CW92" s="89">
        <f t="shared" si="82"/>
        <v>424.73606447280054</v>
      </c>
      <c r="CX92" s="89">
        <f t="shared" si="82"/>
        <v>139.62278308321964</v>
      </c>
    </row>
    <row r="93" spans="1:102" ht="15">
      <c r="A93" s="88" t="s">
        <v>30</v>
      </c>
      <c r="B93" s="89">
        <f>B77+B63+B46+B86</f>
        <v>3.1714243568941707</v>
      </c>
      <c r="C93" s="89">
        <f aca="true" t="shared" si="91" ref="C93:Q93">C77+C63+C46+C86</f>
        <v>0.8214281223630798</v>
      </c>
      <c r="D93" s="89">
        <f t="shared" si="91"/>
        <v>0.5942428551419048</v>
      </c>
      <c r="E93" s="89">
        <f t="shared" si="91"/>
        <v>1.2125373027208712</v>
      </c>
      <c r="F93" s="89">
        <f t="shared" si="91"/>
        <v>0.03659233847913093</v>
      </c>
      <c r="G93" s="89">
        <f t="shared" si="91"/>
        <v>98.19144207782688</v>
      </c>
      <c r="H93" s="89">
        <f t="shared" si="91"/>
        <v>2.156961970226649</v>
      </c>
      <c r="I93" s="89">
        <f t="shared" si="91"/>
        <v>1.7708092420331578</v>
      </c>
      <c r="J93" s="89">
        <f t="shared" si="91"/>
        <v>0.029259896729776247</v>
      </c>
      <c r="K93" s="89">
        <f t="shared" si="91"/>
        <v>44.32878094675371</v>
      </c>
      <c r="L93" s="89">
        <f t="shared" si="91"/>
        <v>22.641723503815932</v>
      </c>
      <c r="M93" s="89">
        <f t="shared" si="91"/>
        <v>6.36780357902119</v>
      </c>
      <c r="N93" s="89">
        <f t="shared" si="91"/>
        <v>24.163587587023375</v>
      </c>
      <c r="O93" s="89">
        <f t="shared" si="91"/>
        <v>76.80056081851622</v>
      </c>
      <c r="P93" s="89">
        <f t="shared" si="91"/>
        <v>102.00936695016203</v>
      </c>
      <c r="Q93" s="89">
        <f t="shared" si="91"/>
        <v>349.8295706479509</v>
      </c>
      <c r="R93" s="89">
        <f aca="true" t="shared" si="92" ref="R93:AY93">R77+R63+R46+R86</f>
        <v>17.63910341379831</v>
      </c>
      <c r="S93" s="89">
        <f t="shared" si="92"/>
        <v>32.203013976748736</v>
      </c>
      <c r="T93" s="89">
        <f t="shared" si="92"/>
        <v>413.80167717203443</v>
      </c>
      <c r="U93" s="89">
        <f t="shared" si="92"/>
        <v>372.1479140874193</v>
      </c>
      <c r="V93" s="89">
        <f t="shared" si="92"/>
        <v>846.7905715781625</v>
      </c>
      <c r="W93" s="89">
        <f t="shared" si="92"/>
        <v>126.48725682870635</v>
      </c>
      <c r="X93" s="89">
        <f t="shared" si="92"/>
        <v>291.4120475495586</v>
      </c>
      <c r="Y93" s="89">
        <f t="shared" si="92"/>
        <v>5847.321483025546</v>
      </c>
      <c r="Z93" s="89">
        <f t="shared" si="92"/>
        <v>230.15600899054795</v>
      </c>
      <c r="AA93" s="89">
        <f t="shared" si="92"/>
        <v>91.9002792602712</v>
      </c>
      <c r="AB93" s="89">
        <f t="shared" si="92"/>
        <v>0</v>
      </c>
      <c r="AC93" s="89">
        <f t="shared" si="92"/>
        <v>3097.786675436536</v>
      </c>
      <c r="AD93" s="89">
        <f t="shared" si="92"/>
        <v>5.519637802563256</v>
      </c>
      <c r="AE93" s="89">
        <f t="shared" si="92"/>
        <v>0</v>
      </c>
      <c r="AF93" s="89">
        <f t="shared" si="92"/>
        <v>0</v>
      </c>
      <c r="AG93" s="89">
        <f t="shared" si="92"/>
        <v>0</v>
      </c>
      <c r="AH93" s="89">
        <f t="shared" si="92"/>
        <v>0</v>
      </c>
      <c r="AI93" s="89">
        <f t="shared" si="92"/>
        <v>2169.3370044052867</v>
      </c>
      <c r="AJ93" s="89">
        <f t="shared" si="92"/>
        <v>207.9690665594936</v>
      </c>
      <c r="AK93" s="89">
        <f t="shared" si="92"/>
        <v>402.3968421884136</v>
      </c>
      <c r="AL93" s="89">
        <f t="shared" si="92"/>
        <v>179.59485957324924</v>
      </c>
      <c r="AM93" s="89">
        <f t="shared" si="92"/>
        <v>79.14305283571464</v>
      </c>
      <c r="AN93" s="89">
        <f t="shared" si="92"/>
        <v>718.118482285843</v>
      </c>
      <c r="AO93" s="89">
        <f t="shared" si="92"/>
        <v>5.510499627501881</v>
      </c>
      <c r="AP93" s="89">
        <f t="shared" si="92"/>
        <v>6.599703703703704</v>
      </c>
      <c r="AQ93" s="89">
        <f t="shared" si="92"/>
        <v>676.4789122462852</v>
      </c>
      <c r="AR93" s="89">
        <f t="shared" si="92"/>
        <v>53.281657591490436</v>
      </c>
      <c r="AS93" s="89">
        <f t="shared" si="92"/>
        <v>54.592356549825496</v>
      </c>
      <c r="AT93" s="89">
        <f t="shared" si="92"/>
        <v>13.060506822612087</v>
      </c>
      <c r="AU93" s="89">
        <f t="shared" si="92"/>
        <v>139.26092473026338</v>
      </c>
      <c r="AV93" s="89">
        <f t="shared" si="92"/>
        <v>16.160369648026386</v>
      </c>
      <c r="AW93" s="89">
        <f t="shared" si="92"/>
        <v>18.986782363030976</v>
      </c>
      <c r="AX93" s="89">
        <f t="shared" si="92"/>
        <v>9.958252649024919</v>
      </c>
      <c r="AY93" s="89">
        <f t="shared" si="92"/>
        <v>24.541727434775563</v>
      </c>
      <c r="AZ93" s="89"/>
      <c r="BA93" s="89"/>
      <c r="BB93" s="89">
        <f t="shared" si="78"/>
        <v>118.83778958642974</v>
      </c>
      <c r="BC93" s="89">
        <f t="shared" si="78"/>
        <v>23.460281906966955</v>
      </c>
      <c r="BD93" s="89">
        <f t="shared" si="78"/>
        <v>9.623064419539737</v>
      </c>
      <c r="BE93" s="89"/>
      <c r="BF93" s="89">
        <f t="shared" si="79"/>
        <v>71.18870165765031</v>
      </c>
      <c r="BG93" s="89">
        <f t="shared" si="79"/>
        <v>14.045286671039639</v>
      </c>
      <c r="BH93" s="89">
        <f t="shared" si="79"/>
        <v>1.0713069391230312</v>
      </c>
      <c r="BI93" s="89">
        <f aca="true" t="shared" si="93" ref="BI93:BT93">BI77+BI63+BI46+BI86</f>
        <v>2386.436141292652</v>
      </c>
      <c r="BJ93" s="89">
        <f t="shared" si="93"/>
        <v>58.426807927897585</v>
      </c>
      <c r="BK93" s="89">
        <f t="shared" si="93"/>
        <v>45.92795712164433</v>
      </c>
      <c r="BL93" s="89">
        <f t="shared" si="93"/>
        <v>10.675961754454452</v>
      </c>
      <c r="BM93" s="89">
        <f t="shared" si="93"/>
        <v>0</v>
      </c>
      <c r="BN93" s="89">
        <f t="shared" si="93"/>
        <v>6510.648061654814</v>
      </c>
      <c r="BO93" s="89">
        <f t="shared" si="93"/>
        <v>1534.5003346561348</v>
      </c>
      <c r="BP93" s="89">
        <f t="shared" si="93"/>
        <v>23427.106747550966</v>
      </c>
      <c r="BQ93" s="89">
        <f t="shared" si="93"/>
        <v>14225.560160041867</v>
      </c>
      <c r="BR93" s="89">
        <f t="shared" si="93"/>
        <v>88.29557597173145</v>
      </c>
      <c r="BS93" s="89">
        <f t="shared" si="93"/>
        <v>24.993086495621444</v>
      </c>
      <c r="BT93" s="89">
        <f t="shared" si="93"/>
        <v>0</v>
      </c>
      <c r="BU93" s="90">
        <f>'Horse Mackerel'!P16</f>
        <v>855.8601082174479</v>
      </c>
      <c r="BV93" s="90">
        <f>'Horse Mackerel'!P22</f>
        <v>2296.7646175344125</v>
      </c>
      <c r="BW93" s="89">
        <f aca="true" t="shared" si="94" ref="BW93:CS93">BW77+BW63+BW46+BW86</f>
        <v>1800.8878824336143</v>
      </c>
      <c r="BX93" s="89">
        <f t="shared" si="94"/>
        <v>147.806768155786</v>
      </c>
      <c r="BY93" s="89">
        <f t="shared" si="94"/>
        <v>0</v>
      </c>
      <c r="BZ93" s="89">
        <f t="shared" si="94"/>
        <v>1610.6329503506413</v>
      </c>
      <c r="CA93" s="89">
        <f t="shared" si="94"/>
        <v>442.89579140229426</v>
      </c>
      <c r="CB93" s="89">
        <f t="shared" si="94"/>
        <v>38.8240566080309</v>
      </c>
      <c r="CC93" s="89">
        <f t="shared" si="94"/>
        <v>1088.2043827901477</v>
      </c>
      <c r="CD93" s="89">
        <f t="shared" si="94"/>
        <v>38.8240566080309</v>
      </c>
      <c r="CE93" s="89">
        <f t="shared" si="94"/>
        <v>1.8846629421374226</v>
      </c>
      <c r="CF93" s="89">
        <f t="shared" si="94"/>
        <v>1914.318189631573</v>
      </c>
      <c r="CG93" s="89">
        <f>CG77+CG63+CG46+CG86</f>
        <v>43.122128283355025</v>
      </c>
      <c r="CH93" s="89">
        <f t="shared" si="94"/>
        <v>0.4828803388633957</v>
      </c>
      <c r="CI93" s="89">
        <f t="shared" si="94"/>
        <v>19.92702862768904</v>
      </c>
      <c r="CJ93" s="89">
        <f t="shared" si="94"/>
        <v>0.555886997718898</v>
      </c>
      <c r="CK93" s="89">
        <f t="shared" si="94"/>
        <v>48.99892404296962</v>
      </c>
      <c r="CL93" s="89">
        <f t="shared" si="94"/>
        <v>0</v>
      </c>
      <c r="CM93" s="89">
        <f t="shared" si="94"/>
        <v>0</v>
      </c>
      <c r="CN93" s="89">
        <f t="shared" si="94"/>
        <v>0.5561290322580645</v>
      </c>
      <c r="CO93" s="89">
        <f t="shared" si="94"/>
        <v>11.512564717767395</v>
      </c>
      <c r="CP93" s="89">
        <f t="shared" si="94"/>
        <v>1.8282954748703273</v>
      </c>
      <c r="CQ93" s="89">
        <f t="shared" si="94"/>
        <v>0.8476658476658476</v>
      </c>
      <c r="CR93" s="89">
        <f t="shared" si="94"/>
        <v>0</v>
      </c>
      <c r="CS93" s="89">
        <f t="shared" si="94"/>
        <v>0.053811659192825115</v>
      </c>
      <c r="CT93" s="89">
        <f t="shared" si="82"/>
        <v>11.954086781029263</v>
      </c>
      <c r="CU93" s="89">
        <f t="shared" si="82"/>
        <v>0.2617960426179604</v>
      </c>
      <c r="CV93" s="89">
        <f t="shared" si="82"/>
        <v>0.026022304832713755</v>
      </c>
      <c r="CW93" s="89">
        <f t="shared" si="82"/>
        <v>2.6487575554063127</v>
      </c>
      <c r="CX93" s="89">
        <f t="shared" si="82"/>
        <v>5.414733969986357</v>
      </c>
    </row>
    <row r="94" spans="2:102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</row>
    <row r="95" spans="1:102" ht="15">
      <c r="A95" s="91" t="s">
        <v>138</v>
      </c>
      <c r="B95" s="92" t="str">
        <f aca="true" t="shared" si="95" ref="B95:AG95">IF(B89=B18,"OK","Not OK")</f>
        <v>OK</v>
      </c>
      <c r="C95" s="92" t="str">
        <f t="shared" si="95"/>
        <v>OK</v>
      </c>
      <c r="D95" s="92" t="str">
        <f t="shared" si="95"/>
        <v>OK</v>
      </c>
      <c r="E95" s="92" t="str">
        <f t="shared" si="95"/>
        <v>OK</v>
      </c>
      <c r="F95" s="92" t="str">
        <f t="shared" si="95"/>
        <v>OK</v>
      </c>
      <c r="G95" s="92" t="str">
        <f t="shared" si="95"/>
        <v>OK</v>
      </c>
      <c r="H95" s="92" t="str">
        <f t="shared" si="95"/>
        <v>OK</v>
      </c>
      <c r="I95" s="92" t="str">
        <f t="shared" si="95"/>
        <v>OK</v>
      </c>
      <c r="J95" s="92" t="str">
        <f t="shared" si="95"/>
        <v>OK</v>
      </c>
      <c r="K95" s="92" t="str">
        <f t="shared" si="95"/>
        <v>OK</v>
      </c>
      <c r="L95" s="92" t="str">
        <f t="shared" si="95"/>
        <v>OK</v>
      </c>
      <c r="M95" s="92" t="str">
        <f t="shared" si="95"/>
        <v>OK</v>
      </c>
      <c r="N95" s="92" t="str">
        <f t="shared" si="95"/>
        <v>OK</v>
      </c>
      <c r="O95" s="92" t="str">
        <f t="shared" si="95"/>
        <v>OK</v>
      </c>
      <c r="P95" s="92" t="str">
        <f t="shared" si="95"/>
        <v>OK</v>
      </c>
      <c r="Q95" s="92" t="str">
        <f t="shared" si="95"/>
        <v>OK</v>
      </c>
      <c r="R95" s="92" t="str">
        <f t="shared" si="95"/>
        <v>OK</v>
      </c>
      <c r="S95" s="92" t="str">
        <f t="shared" si="95"/>
        <v>OK</v>
      </c>
      <c r="T95" s="92" t="str">
        <f t="shared" si="95"/>
        <v>OK</v>
      </c>
      <c r="U95" s="92" t="str">
        <f t="shared" si="95"/>
        <v>OK</v>
      </c>
      <c r="V95" s="92" t="str">
        <f t="shared" si="95"/>
        <v>OK</v>
      </c>
      <c r="W95" s="92" t="str">
        <f t="shared" si="95"/>
        <v>OK</v>
      </c>
      <c r="X95" s="92" t="str">
        <f t="shared" si="95"/>
        <v>OK</v>
      </c>
      <c r="Y95" s="92" t="str">
        <f t="shared" si="95"/>
        <v>OK</v>
      </c>
      <c r="Z95" s="92" t="str">
        <f t="shared" si="95"/>
        <v>OK</v>
      </c>
      <c r="AA95" s="92" t="str">
        <f t="shared" si="95"/>
        <v>OK</v>
      </c>
      <c r="AB95" s="92" t="str">
        <f t="shared" si="95"/>
        <v>OK</v>
      </c>
      <c r="AC95" s="92" t="str">
        <f t="shared" si="95"/>
        <v>OK</v>
      </c>
      <c r="AD95" s="92" t="str">
        <f t="shared" si="95"/>
        <v>OK</v>
      </c>
      <c r="AE95" s="92" t="str">
        <f t="shared" si="95"/>
        <v>OK</v>
      </c>
      <c r="AF95" s="92" t="str">
        <f t="shared" si="95"/>
        <v>OK</v>
      </c>
      <c r="AG95" s="92" t="str">
        <f t="shared" si="95"/>
        <v>OK</v>
      </c>
      <c r="AH95" s="92" t="str">
        <f aca="true" t="shared" si="96" ref="AH95:AY95">IF(AH89=AH18,"OK","Not OK")</f>
        <v>OK</v>
      </c>
      <c r="AI95" s="92" t="str">
        <f t="shared" si="96"/>
        <v>OK</v>
      </c>
      <c r="AJ95" s="92" t="str">
        <f t="shared" si="96"/>
        <v>OK</v>
      </c>
      <c r="AK95" s="92" t="str">
        <f t="shared" si="96"/>
        <v>OK</v>
      </c>
      <c r="AL95" s="92" t="str">
        <f t="shared" si="96"/>
        <v>OK</v>
      </c>
      <c r="AM95" s="92" t="str">
        <f t="shared" si="96"/>
        <v>OK</v>
      </c>
      <c r="AN95" s="92" t="str">
        <f t="shared" si="96"/>
        <v>OK</v>
      </c>
      <c r="AO95" s="92" t="str">
        <f t="shared" si="96"/>
        <v>OK</v>
      </c>
      <c r="AP95" s="92" t="str">
        <f t="shared" si="96"/>
        <v>OK</v>
      </c>
      <c r="AQ95" s="92" t="str">
        <f t="shared" si="96"/>
        <v>OK</v>
      </c>
      <c r="AR95" s="92" t="str">
        <f t="shared" si="96"/>
        <v>OK</v>
      </c>
      <c r="AS95" s="92" t="str">
        <f t="shared" si="96"/>
        <v>OK</v>
      </c>
      <c r="AT95" s="92" t="str">
        <f t="shared" si="96"/>
        <v>OK</v>
      </c>
      <c r="AU95" s="92" t="str">
        <f t="shared" si="96"/>
        <v>OK</v>
      </c>
      <c r="AV95" s="92" t="str">
        <f t="shared" si="96"/>
        <v>OK</v>
      </c>
      <c r="AW95" s="92" t="str">
        <f t="shared" si="96"/>
        <v>OK</v>
      </c>
      <c r="AX95" s="92" t="str">
        <f t="shared" si="96"/>
        <v>OK</v>
      </c>
      <c r="AY95" s="92" t="str">
        <f t="shared" si="96"/>
        <v>OK</v>
      </c>
      <c r="AZ95" s="92"/>
      <c r="BA95" s="92"/>
      <c r="BB95" s="92" t="str">
        <f>IF(BB89=BB18,"OK","Not OK")</f>
        <v>OK</v>
      </c>
      <c r="BC95" s="92" t="str">
        <f>IF(BC89=BC18,"OK","Not OK")</f>
        <v>OK</v>
      </c>
      <c r="BD95" s="92" t="str">
        <f>IF(BD89=BD18,"OK","Not OK")</f>
        <v>OK</v>
      </c>
      <c r="BE95" s="92"/>
      <c r="BF95" s="92" t="str">
        <f aca="true" t="shared" si="97" ref="BF95:CX95">IF(BF89=BF18,"OK","Not OK")</f>
        <v>OK</v>
      </c>
      <c r="BG95" s="92" t="str">
        <f t="shared" si="97"/>
        <v>OK</v>
      </c>
      <c r="BH95" s="92" t="str">
        <f t="shared" si="97"/>
        <v>OK</v>
      </c>
      <c r="BI95" s="92" t="str">
        <f t="shared" si="97"/>
        <v>OK</v>
      </c>
      <c r="BJ95" s="92" t="str">
        <f t="shared" si="97"/>
        <v>OK</v>
      </c>
      <c r="BK95" s="92" t="str">
        <f t="shared" si="97"/>
        <v>OK</v>
      </c>
      <c r="BL95" s="92" t="str">
        <f t="shared" si="97"/>
        <v>OK</v>
      </c>
      <c r="BM95" s="92" t="str">
        <f t="shared" si="97"/>
        <v>OK</v>
      </c>
      <c r="BN95" s="92" t="str">
        <f t="shared" si="97"/>
        <v>OK</v>
      </c>
      <c r="BO95" s="92" t="str">
        <f t="shared" si="97"/>
        <v>OK</v>
      </c>
      <c r="BP95" s="92" t="str">
        <f t="shared" si="97"/>
        <v>OK</v>
      </c>
      <c r="BQ95" s="92" t="str">
        <f t="shared" si="97"/>
        <v>OK</v>
      </c>
      <c r="BR95" s="92" t="str">
        <f t="shared" si="97"/>
        <v>OK</v>
      </c>
      <c r="BS95" s="92" t="str">
        <f t="shared" si="97"/>
        <v>OK</v>
      </c>
      <c r="BT95" s="92" t="str">
        <f t="shared" si="97"/>
        <v>OK</v>
      </c>
      <c r="BU95" s="92" t="str">
        <f t="shared" si="97"/>
        <v>OK</v>
      </c>
      <c r="BV95" s="92" t="str">
        <f t="shared" si="97"/>
        <v>OK</v>
      </c>
      <c r="BW95" s="92" t="str">
        <f t="shared" si="97"/>
        <v>OK</v>
      </c>
      <c r="BX95" s="92" t="str">
        <f t="shared" si="97"/>
        <v>OK</v>
      </c>
      <c r="BY95" s="92" t="str">
        <f t="shared" si="97"/>
        <v>OK</v>
      </c>
      <c r="BZ95" s="92" t="str">
        <f t="shared" si="97"/>
        <v>OK</v>
      </c>
      <c r="CA95" s="92" t="str">
        <f t="shared" si="97"/>
        <v>OK</v>
      </c>
      <c r="CB95" s="92" t="str">
        <f t="shared" si="97"/>
        <v>OK</v>
      </c>
      <c r="CC95" s="92" t="str">
        <f t="shared" si="97"/>
        <v>OK</v>
      </c>
      <c r="CD95" s="92" t="str">
        <f t="shared" si="97"/>
        <v>OK</v>
      </c>
      <c r="CE95" s="92" t="str">
        <f t="shared" si="97"/>
        <v>OK</v>
      </c>
      <c r="CF95" s="92" t="str">
        <f t="shared" si="97"/>
        <v>OK</v>
      </c>
      <c r="CG95" s="92" t="str">
        <f t="shared" si="97"/>
        <v>OK</v>
      </c>
      <c r="CH95" s="92" t="str">
        <f t="shared" si="97"/>
        <v>OK</v>
      </c>
      <c r="CI95" s="92" t="str">
        <f t="shared" si="97"/>
        <v>OK</v>
      </c>
      <c r="CJ95" s="92" t="str">
        <f t="shared" si="97"/>
        <v>OK</v>
      </c>
      <c r="CK95" s="92" t="str">
        <f t="shared" si="97"/>
        <v>OK</v>
      </c>
      <c r="CL95" s="92" t="str">
        <f t="shared" si="97"/>
        <v>OK</v>
      </c>
      <c r="CM95" s="92" t="str">
        <f t="shared" si="97"/>
        <v>OK</v>
      </c>
      <c r="CN95" s="92" t="str">
        <f t="shared" si="97"/>
        <v>OK</v>
      </c>
      <c r="CO95" s="92" t="str">
        <f t="shared" si="97"/>
        <v>OK</v>
      </c>
      <c r="CP95" s="92" t="str">
        <f t="shared" si="97"/>
        <v>OK</v>
      </c>
      <c r="CQ95" s="92" t="str">
        <f t="shared" si="97"/>
        <v>OK</v>
      </c>
      <c r="CR95" s="92" t="str">
        <f t="shared" si="97"/>
        <v>OK</v>
      </c>
      <c r="CS95" s="92" t="str">
        <f t="shared" si="97"/>
        <v>OK</v>
      </c>
      <c r="CT95" s="92" t="str">
        <f t="shared" si="97"/>
        <v>OK</v>
      </c>
      <c r="CU95" s="92" t="str">
        <f t="shared" si="97"/>
        <v>OK</v>
      </c>
      <c r="CV95" s="92" t="str">
        <f t="shared" si="97"/>
        <v>OK</v>
      </c>
      <c r="CW95" s="92" t="str">
        <f t="shared" si="97"/>
        <v>OK</v>
      </c>
      <c r="CX95" s="92" t="str">
        <f t="shared" si="97"/>
        <v>OK</v>
      </c>
    </row>
    <row r="96" ht="15.75">
      <c r="A96" s="38" t="s">
        <v>197</v>
      </c>
    </row>
    <row r="97" spans="1:256" s="38" customFormat="1" ht="15.75">
      <c r="A97" s="93" t="s">
        <v>0</v>
      </c>
      <c r="B97" s="94">
        <f>SUM(B98:B101)</f>
        <v>24</v>
      </c>
      <c r="C97" s="94">
        <f aca="true" t="shared" si="98" ref="C97:BN97">SUM(C98:C101)</f>
        <v>930</v>
      </c>
      <c r="D97" s="94">
        <f t="shared" si="98"/>
        <v>490</v>
      </c>
      <c r="E97" s="94">
        <f t="shared" si="98"/>
        <v>282.00000000000006</v>
      </c>
      <c r="F97" s="94">
        <f t="shared" si="98"/>
        <v>64</v>
      </c>
      <c r="G97" s="94">
        <f t="shared" si="98"/>
        <v>312</v>
      </c>
      <c r="H97" s="94">
        <f t="shared" si="98"/>
        <v>1548</v>
      </c>
      <c r="I97" s="94">
        <f t="shared" si="98"/>
        <v>65</v>
      </c>
      <c r="J97" s="94">
        <f t="shared" si="98"/>
        <v>17</v>
      </c>
      <c r="K97" s="94">
        <f t="shared" si="98"/>
        <v>66</v>
      </c>
      <c r="L97" s="94">
        <f t="shared" si="98"/>
        <v>536</v>
      </c>
      <c r="M97" s="94">
        <f t="shared" si="98"/>
        <v>150.00000000000003</v>
      </c>
      <c r="N97" s="94">
        <f t="shared" si="98"/>
        <v>31</v>
      </c>
      <c r="O97" s="94">
        <f t="shared" si="98"/>
        <v>2218</v>
      </c>
      <c r="P97" s="94">
        <f t="shared" si="98"/>
        <v>434</v>
      </c>
      <c r="Q97" s="94">
        <f t="shared" si="98"/>
        <v>6027.000000000001</v>
      </c>
      <c r="R97" s="95">
        <f t="shared" si="98"/>
        <v>301.3500000000001</v>
      </c>
      <c r="S97" s="94">
        <f t="shared" si="98"/>
        <v>2495.9999999999995</v>
      </c>
      <c r="T97" s="94">
        <f t="shared" si="98"/>
        <v>566</v>
      </c>
      <c r="U97" s="94">
        <f t="shared" si="98"/>
        <v>948.0000000000001</v>
      </c>
      <c r="V97" s="94">
        <f t="shared" si="98"/>
        <v>8248</v>
      </c>
      <c r="W97" s="94">
        <f t="shared" si="98"/>
        <v>1228</v>
      </c>
      <c r="X97" s="94">
        <f t="shared" si="98"/>
        <v>2353.0000000000005</v>
      </c>
      <c r="Y97" s="94">
        <f t="shared" si="98"/>
        <v>6885</v>
      </c>
      <c r="Z97" s="94">
        <f t="shared" si="98"/>
        <v>271</v>
      </c>
      <c r="AA97" s="94">
        <f t="shared" si="98"/>
        <v>2075.9999999999995</v>
      </c>
      <c r="AB97" s="94">
        <f t="shared" si="98"/>
        <v>120.00000000000001</v>
      </c>
      <c r="AC97" s="94">
        <f t="shared" si="98"/>
        <v>3884</v>
      </c>
      <c r="AD97" s="94">
        <f t="shared" si="98"/>
        <v>4969</v>
      </c>
      <c r="AE97" s="94">
        <f t="shared" si="98"/>
        <v>465.00000000000006</v>
      </c>
      <c r="AF97" s="94">
        <f t="shared" si="98"/>
        <v>27.999999999999996</v>
      </c>
      <c r="AG97" s="94">
        <f t="shared" si="98"/>
        <v>8103</v>
      </c>
      <c r="AH97" s="94">
        <f t="shared" si="98"/>
        <v>2702.0000000000005</v>
      </c>
      <c r="AI97" s="94">
        <f t="shared" si="98"/>
        <v>5103.000000000001</v>
      </c>
      <c r="AJ97" s="94">
        <f t="shared" si="98"/>
        <v>10827</v>
      </c>
      <c r="AK97" s="94">
        <f t="shared" si="98"/>
        <v>24814</v>
      </c>
      <c r="AL97" s="94">
        <f>SUM(AL98:AL101)</f>
        <v>10193</v>
      </c>
      <c r="AM97" s="94">
        <f t="shared" si="98"/>
        <v>6175</v>
      </c>
      <c r="AN97" s="94">
        <f t="shared" si="98"/>
        <v>29633.000000000004</v>
      </c>
      <c r="AO97" s="94">
        <f t="shared" si="98"/>
        <v>510.00000000000006</v>
      </c>
      <c r="AP97" s="94">
        <f t="shared" si="98"/>
        <v>518</v>
      </c>
      <c r="AQ97" s="94">
        <f t="shared" si="98"/>
        <v>13424</v>
      </c>
      <c r="AR97" s="94">
        <f t="shared" si="98"/>
        <v>2719</v>
      </c>
      <c r="AS97" s="94">
        <f t="shared" si="98"/>
        <v>6400</v>
      </c>
      <c r="AT97" s="94">
        <f t="shared" si="98"/>
        <v>2006</v>
      </c>
      <c r="AU97" s="94">
        <f t="shared" si="98"/>
        <v>3904</v>
      </c>
      <c r="AV97" s="94">
        <f t="shared" si="98"/>
        <v>814.0000000000002</v>
      </c>
      <c r="AW97" s="94">
        <f t="shared" si="98"/>
        <v>1588.0000000000002</v>
      </c>
      <c r="AX97" s="94">
        <f t="shared" si="98"/>
        <v>716.9999999999999</v>
      </c>
      <c r="AY97" s="94">
        <f t="shared" si="98"/>
        <v>538</v>
      </c>
      <c r="AZ97" s="94"/>
      <c r="BA97" s="94"/>
      <c r="BB97" s="94">
        <f t="shared" si="98"/>
        <v>3146.9999999999995</v>
      </c>
      <c r="BC97" s="94">
        <f t="shared" si="98"/>
        <v>621.2000000000002</v>
      </c>
      <c r="BD97" s="94">
        <f t="shared" si="98"/>
        <v>976</v>
      </c>
      <c r="BE97" s="94"/>
      <c r="BF97" s="94">
        <f t="shared" si="98"/>
        <v>3128</v>
      </c>
      <c r="BG97" s="94">
        <f t="shared" si="98"/>
        <v>388.00000000000006</v>
      </c>
      <c r="BH97" s="94">
        <f t="shared" si="98"/>
        <v>11.000000000000002</v>
      </c>
      <c r="BI97" s="94">
        <f t="shared" si="98"/>
        <v>14925</v>
      </c>
      <c r="BJ97" s="94">
        <f t="shared" si="98"/>
        <v>1364.0000000000002</v>
      </c>
      <c r="BK97" s="94">
        <f t="shared" si="98"/>
        <v>1278</v>
      </c>
      <c r="BL97" s="94">
        <f t="shared" si="98"/>
        <v>145</v>
      </c>
      <c r="BM97" s="94">
        <f t="shared" si="98"/>
        <v>729</v>
      </c>
      <c r="BN97" s="94">
        <f t="shared" si="98"/>
        <v>65022</v>
      </c>
      <c r="BO97" s="94">
        <f aca="true" t="shared" si="99" ref="BO97:CX97">SUM(BO98:BO101)</f>
        <v>16959</v>
      </c>
      <c r="BP97" s="94">
        <f t="shared" si="99"/>
        <v>288666</v>
      </c>
      <c r="BQ97" s="94">
        <f t="shared" si="99"/>
        <v>174223</v>
      </c>
      <c r="BR97" s="94">
        <f t="shared" si="99"/>
        <v>2254</v>
      </c>
      <c r="BS97" s="94">
        <f t="shared" si="99"/>
        <v>490</v>
      </c>
      <c r="BT97" s="94">
        <f t="shared" si="99"/>
        <v>0</v>
      </c>
      <c r="BU97" s="94">
        <f t="shared" si="99"/>
        <v>2745</v>
      </c>
      <c r="BV97" s="94">
        <f t="shared" si="99"/>
        <v>10757</v>
      </c>
      <c r="BW97" s="94">
        <f t="shared" si="99"/>
        <v>36751</v>
      </c>
      <c r="BX97" s="94">
        <f t="shared" si="99"/>
        <v>5968</v>
      </c>
      <c r="BY97" s="95">
        <f t="shared" si="99"/>
        <v>245.57</v>
      </c>
      <c r="BZ97" s="96">
        <f t="shared" si="99"/>
        <v>4273.000000000001</v>
      </c>
      <c r="CA97" s="94">
        <f t="shared" si="99"/>
        <v>1175</v>
      </c>
      <c r="CB97" s="94">
        <f t="shared" si="99"/>
        <v>103</v>
      </c>
      <c r="CC97" s="94">
        <f t="shared" si="99"/>
        <v>2887</v>
      </c>
      <c r="CD97" s="94">
        <f t="shared" si="99"/>
        <v>103</v>
      </c>
      <c r="CE97" s="94">
        <f t="shared" si="99"/>
        <v>5</v>
      </c>
      <c r="CF97" s="94">
        <f t="shared" si="99"/>
        <v>23444.999999999996</v>
      </c>
      <c r="CG97" s="94">
        <f t="shared" si="99"/>
        <v>880</v>
      </c>
      <c r="CH97" s="94">
        <f t="shared" si="99"/>
        <v>96</v>
      </c>
      <c r="CI97" s="94">
        <f t="shared" si="99"/>
        <v>1868.9999999999998</v>
      </c>
      <c r="CJ97" s="94">
        <f t="shared" si="99"/>
        <v>264</v>
      </c>
      <c r="CK97" s="94">
        <f t="shared" si="99"/>
        <v>2863</v>
      </c>
      <c r="CL97" s="94">
        <f t="shared" si="99"/>
        <v>226</v>
      </c>
      <c r="CM97" s="94">
        <f t="shared" si="99"/>
        <v>208</v>
      </c>
      <c r="CN97" s="94">
        <f t="shared" si="99"/>
        <v>431</v>
      </c>
      <c r="CO97" s="94">
        <f t="shared" si="99"/>
        <v>814</v>
      </c>
      <c r="CP97" s="94">
        <f t="shared" si="99"/>
        <v>269</v>
      </c>
      <c r="CQ97" s="94">
        <f t="shared" si="99"/>
        <v>75</v>
      </c>
      <c r="CR97" s="94">
        <f t="shared" si="99"/>
        <v>53</v>
      </c>
      <c r="CS97" s="94">
        <f t="shared" si="99"/>
        <v>4</v>
      </c>
      <c r="CT97" s="94">
        <f t="shared" si="99"/>
        <v>817</v>
      </c>
      <c r="CU97" s="94">
        <f t="shared" si="99"/>
        <v>86</v>
      </c>
      <c r="CV97" s="94">
        <f t="shared" si="99"/>
        <v>13.999999999999998</v>
      </c>
      <c r="CW97" s="94">
        <f t="shared" si="99"/>
        <v>696</v>
      </c>
      <c r="CX97" s="94">
        <f t="shared" si="99"/>
        <v>189</v>
      </c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  <c r="IQ97" s="97"/>
      <c r="IR97" s="97"/>
      <c r="IS97" s="97"/>
      <c r="IT97" s="97"/>
      <c r="IU97" s="97"/>
      <c r="IV97" s="97"/>
    </row>
    <row r="98" spans="1:255" ht="15">
      <c r="A98" s="98" t="s">
        <v>27</v>
      </c>
      <c r="B98" s="99">
        <f aca="true" t="shared" si="100" ref="B98:AG98">B89-SUM(B99:B101)</f>
        <v>19.000000000000004</v>
      </c>
      <c r="C98" s="99">
        <f t="shared" si="100"/>
        <v>896.2</v>
      </c>
      <c r="D98" s="99">
        <f t="shared" si="100"/>
        <v>478.7</v>
      </c>
      <c r="E98" s="99">
        <f t="shared" si="100"/>
        <v>264.50000000000006</v>
      </c>
      <c r="F98" s="99">
        <f t="shared" si="100"/>
        <v>63.1</v>
      </c>
      <c r="G98" s="99">
        <f t="shared" si="100"/>
        <v>180.6</v>
      </c>
      <c r="H98" s="99">
        <f t="shared" si="100"/>
        <v>1506.6</v>
      </c>
      <c r="I98" s="99">
        <f t="shared" si="100"/>
        <v>55.7</v>
      </c>
      <c r="J98" s="99">
        <f t="shared" si="100"/>
        <v>16.1</v>
      </c>
      <c r="K98" s="99">
        <f t="shared" si="100"/>
        <v>16.200000000000003</v>
      </c>
      <c r="L98" s="99">
        <f t="shared" si="100"/>
        <v>478.8</v>
      </c>
      <c r="M98" s="99">
        <f t="shared" si="100"/>
        <v>134.5</v>
      </c>
      <c r="N98" s="99">
        <f t="shared" si="100"/>
        <v>4.699999999999999</v>
      </c>
      <c r="O98" s="99">
        <f t="shared" si="100"/>
        <v>1961.8</v>
      </c>
      <c r="P98" s="99">
        <f t="shared" si="100"/>
        <v>174.3</v>
      </c>
      <c r="Q98" s="99">
        <f t="shared" si="100"/>
        <v>4744.6</v>
      </c>
      <c r="R98" s="100">
        <f t="shared" si="100"/>
        <v>236.75000000000009</v>
      </c>
      <c r="S98" s="99">
        <f t="shared" si="100"/>
        <v>2183.5</v>
      </c>
      <c r="T98" s="99">
        <f t="shared" si="100"/>
        <v>110.59999999999997</v>
      </c>
      <c r="U98" s="99">
        <f t="shared" si="100"/>
        <v>439.10000000000014</v>
      </c>
      <c r="V98" s="99">
        <f t="shared" si="100"/>
        <v>3877.2</v>
      </c>
      <c r="W98" s="99">
        <f t="shared" si="100"/>
        <v>572.9</v>
      </c>
      <c r="X98" s="99">
        <f t="shared" si="100"/>
        <v>1842.4000000000005</v>
      </c>
      <c r="Y98" s="99">
        <f t="shared" si="100"/>
        <v>580.3999999999996</v>
      </c>
      <c r="Z98" s="99">
        <f t="shared" si="100"/>
        <v>22.80000000000001</v>
      </c>
      <c r="AA98" s="99">
        <f t="shared" si="100"/>
        <v>1542.0999999999995</v>
      </c>
      <c r="AB98" s="99">
        <f t="shared" si="100"/>
        <v>117.10000000000001</v>
      </c>
      <c r="AC98" s="99">
        <f t="shared" si="100"/>
        <v>785</v>
      </c>
      <c r="AD98" s="99">
        <f t="shared" si="100"/>
        <v>4947.799999999999</v>
      </c>
      <c r="AE98" s="99">
        <f t="shared" si="100"/>
        <v>464.40000000000003</v>
      </c>
      <c r="AF98" s="99">
        <f t="shared" si="100"/>
        <v>2.9999999999999964</v>
      </c>
      <c r="AG98" s="99">
        <f t="shared" si="100"/>
        <v>0</v>
      </c>
      <c r="AH98" s="99">
        <f aca="true" t="shared" si="101" ref="AH98:AY98">AH89-SUM(AH99:AH101)</f>
        <v>2697.0000000000005</v>
      </c>
      <c r="AI98" s="99">
        <f t="shared" si="101"/>
        <v>771.5000000000009</v>
      </c>
      <c r="AJ98" s="99">
        <f t="shared" si="101"/>
        <v>3813.3</v>
      </c>
      <c r="AK98" s="99">
        <f t="shared" si="101"/>
        <v>4715.299999999999</v>
      </c>
      <c r="AL98" s="99">
        <f t="shared" si="101"/>
        <v>2529.5</v>
      </c>
      <c r="AM98" s="99">
        <f t="shared" si="101"/>
        <v>2680.999999999999</v>
      </c>
      <c r="AN98" s="99">
        <f t="shared" si="101"/>
        <v>23236.300000000003</v>
      </c>
      <c r="AO98" s="99">
        <f t="shared" si="101"/>
        <v>454.1</v>
      </c>
      <c r="AP98" s="99">
        <f t="shared" si="101"/>
        <v>137.79999999999995</v>
      </c>
      <c r="AQ98" s="99">
        <f t="shared" si="101"/>
        <v>3298.199999999999</v>
      </c>
      <c r="AR98" s="99">
        <f t="shared" si="101"/>
        <v>1204.2</v>
      </c>
      <c r="AS98" s="99">
        <f t="shared" si="101"/>
        <v>1281.0999999999995</v>
      </c>
      <c r="AT98" s="99">
        <f t="shared" si="101"/>
        <v>313.20000000000005</v>
      </c>
      <c r="AU98" s="99">
        <f t="shared" si="101"/>
        <v>1548.9999999999995</v>
      </c>
      <c r="AV98" s="99">
        <f t="shared" si="101"/>
        <v>367.9000000000001</v>
      </c>
      <c r="AW98" s="99">
        <f t="shared" si="101"/>
        <v>1281.2000000000003</v>
      </c>
      <c r="AX98" s="99">
        <f t="shared" si="101"/>
        <v>564.6999999999998</v>
      </c>
      <c r="AY98" s="99">
        <f t="shared" si="101"/>
        <v>163.2</v>
      </c>
      <c r="AZ98" s="99"/>
      <c r="BA98" s="99"/>
      <c r="BB98" s="99">
        <f>BB89-SUM(BB99:BB101)</f>
        <v>512.4999999999995</v>
      </c>
      <c r="BC98" s="99">
        <f>BC89-SUM(BC99:BC101)</f>
        <v>101.10000000000014</v>
      </c>
      <c r="BD98" s="99">
        <f>BD89-SUM(BD99:BD101)</f>
        <v>227.89999999999998</v>
      </c>
      <c r="BE98" s="99"/>
      <c r="BF98" s="99">
        <f aca="true" t="shared" si="102" ref="BF98:BY98">BF89-SUM(BF99:BF101)</f>
        <v>1010.3000000000002</v>
      </c>
      <c r="BG98" s="99">
        <f t="shared" si="102"/>
        <v>56.700000000000045</v>
      </c>
      <c r="BH98" s="99">
        <f t="shared" si="102"/>
        <v>6.300000000000002</v>
      </c>
      <c r="BI98" s="99">
        <f t="shared" si="102"/>
        <v>1141.300000000001</v>
      </c>
      <c r="BJ98" s="99">
        <f t="shared" si="102"/>
        <v>373.20000000000005</v>
      </c>
      <c r="BK98" s="99">
        <f t="shared" si="102"/>
        <v>423.5</v>
      </c>
      <c r="BL98" s="99">
        <f t="shared" si="102"/>
        <v>53.400000000000006</v>
      </c>
      <c r="BM98" s="99">
        <f t="shared" si="102"/>
        <v>234.3</v>
      </c>
      <c r="BN98" s="99">
        <f t="shared" si="102"/>
        <v>12058.300000000003</v>
      </c>
      <c r="BO98" s="99">
        <f t="shared" si="102"/>
        <v>2707.2999999999993</v>
      </c>
      <c r="BP98" s="99">
        <f t="shared" si="102"/>
        <v>47143.29999999999</v>
      </c>
      <c r="BQ98" s="99">
        <f t="shared" si="102"/>
        <v>27564</v>
      </c>
      <c r="BR98" s="99">
        <f t="shared" si="102"/>
        <v>372.5</v>
      </c>
      <c r="BS98" s="99">
        <f t="shared" si="102"/>
        <v>105.39999999999998</v>
      </c>
      <c r="BT98" s="99">
        <f t="shared" si="102"/>
        <v>0</v>
      </c>
      <c r="BU98" s="99">
        <f t="shared" si="102"/>
        <v>496.1999999999998</v>
      </c>
      <c r="BV98" s="99">
        <f t="shared" si="102"/>
        <v>4015.5</v>
      </c>
      <c r="BW98" s="99">
        <f t="shared" si="102"/>
        <v>936</v>
      </c>
      <c r="BX98" s="99">
        <f t="shared" si="102"/>
        <v>0</v>
      </c>
      <c r="BY98" s="100">
        <f t="shared" si="102"/>
        <v>6.269999999999982</v>
      </c>
      <c r="BZ98" s="101">
        <f>SUM(CA98:CE98)</f>
        <v>693.6000000000004</v>
      </c>
      <c r="CA98" s="99">
        <f aca="true" t="shared" si="103" ref="CA98:CX98">CA89-SUM(CA99:CA101)</f>
        <v>190.70000000000005</v>
      </c>
      <c r="CB98" s="99">
        <f t="shared" si="103"/>
        <v>16.700000000000003</v>
      </c>
      <c r="CC98" s="99">
        <f t="shared" si="103"/>
        <v>468.7000000000003</v>
      </c>
      <c r="CD98" s="99">
        <f t="shared" si="103"/>
        <v>16.700000000000003</v>
      </c>
      <c r="CE98" s="99">
        <f t="shared" si="103"/>
        <v>0.8000000000000007</v>
      </c>
      <c r="CF98" s="99">
        <f t="shared" si="103"/>
        <v>3709.2999999999956</v>
      </c>
      <c r="CG98" s="99">
        <f t="shared" si="103"/>
        <v>22.399999999999977</v>
      </c>
      <c r="CH98" s="99">
        <f t="shared" si="103"/>
        <v>24</v>
      </c>
      <c r="CI98" s="99">
        <f t="shared" si="103"/>
        <v>275.6999999999996</v>
      </c>
      <c r="CJ98" s="99">
        <f t="shared" si="103"/>
        <v>65.20000000000002</v>
      </c>
      <c r="CK98" s="99">
        <f t="shared" si="103"/>
        <v>1077</v>
      </c>
      <c r="CL98" s="99">
        <f t="shared" si="103"/>
        <v>67.69999999999999</v>
      </c>
      <c r="CM98" s="99">
        <f t="shared" si="103"/>
        <v>58.900000000000006</v>
      </c>
      <c r="CN98" s="99">
        <f t="shared" si="103"/>
        <v>148.39999999999998</v>
      </c>
      <c r="CO98" s="99">
        <f t="shared" si="103"/>
        <v>298.29999999999995</v>
      </c>
      <c r="CP98" s="99">
        <f t="shared" si="103"/>
        <v>63.89999999999998</v>
      </c>
      <c r="CQ98" s="99">
        <f t="shared" si="103"/>
        <v>18.700000000000003</v>
      </c>
      <c r="CR98" s="99">
        <f t="shared" si="103"/>
        <v>0.29999999999999716</v>
      </c>
      <c r="CS98" s="99">
        <f t="shared" si="103"/>
        <v>0.5</v>
      </c>
      <c r="CT98" s="99">
        <f t="shared" si="103"/>
        <v>277.6</v>
      </c>
      <c r="CU98" s="99">
        <f t="shared" si="103"/>
        <v>18.400000000000006</v>
      </c>
      <c r="CV98" s="99">
        <f t="shared" si="103"/>
        <v>8.399999999999999</v>
      </c>
      <c r="CW98" s="99">
        <f t="shared" si="103"/>
        <v>268.7</v>
      </c>
      <c r="CX98" s="99">
        <f t="shared" si="103"/>
        <v>44</v>
      </c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02"/>
      <c r="GL98" s="102"/>
      <c r="GM98" s="102"/>
      <c r="GN98" s="102"/>
      <c r="GO98" s="102"/>
      <c r="GP98" s="102"/>
      <c r="GQ98" s="102"/>
      <c r="GR98" s="102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  <c r="HU98" s="102"/>
      <c r="HV98" s="102"/>
      <c r="HW98" s="102"/>
      <c r="HX98" s="102"/>
      <c r="HY98" s="102"/>
      <c r="HZ98" s="102"/>
      <c r="IA98" s="102"/>
      <c r="IB98" s="102"/>
      <c r="IC98" s="102"/>
      <c r="ID98" s="102"/>
      <c r="IE98" s="102"/>
      <c r="IF98" s="102"/>
      <c r="IG98" s="102"/>
      <c r="IH98" s="102"/>
      <c r="II98" s="102"/>
      <c r="IJ98" s="102"/>
      <c r="IK98" s="102"/>
      <c r="IL98" s="102"/>
      <c r="IM98" s="102"/>
      <c r="IN98" s="102"/>
      <c r="IO98" s="102"/>
      <c r="IP98" s="102"/>
      <c r="IQ98" s="102"/>
      <c r="IR98" s="102"/>
      <c r="IS98" s="102"/>
      <c r="IT98" s="102"/>
      <c r="IU98" s="102"/>
    </row>
    <row r="99" spans="1:255" ht="15">
      <c r="A99" s="98" t="s">
        <v>28</v>
      </c>
      <c r="B99" s="99">
        <f>ROUND(B91,1)</f>
        <v>0.9</v>
      </c>
      <c r="C99" s="99">
        <f aca="true" t="shared" si="104" ref="C99:AY100">ROUND(C91,1)</f>
        <v>2.7</v>
      </c>
      <c r="D99" s="99">
        <f t="shared" si="104"/>
        <v>1.2</v>
      </c>
      <c r="E99" s="99">
        <f t="shared" si="104"/>
        <v>12.1</v>
      </c>
      <c r="F99" s="99">
        <f t="shared" si="104"/>
        <v>0.1</v>
      </c>
      <c r="G99" s="99">
        <f t="shared" si="104"/>
        <v>5.9</v>
      </c>
      <c r="H99" s="99">
        <f t="shared" si="104"/>
        <v>11.5</v>
      </c>
      <c r="I99" s="99">
        <f t="shared" si="104"/>
        <v>6.9</v>
      </c>
      <c r="J99" s="99">
        <f t="shared" si="104"/>
        <v>0.7</v>
      </c>
      <c r="K99" s="99">
        <f t="shared" si="104"/>
        <v>0.2</v>
      </c>
      <c r="L99" s="99">
        <f t="shared" si="104"/>
        <v>4.8</v>
      </c>
      <c r="M99" s="99">
        <f t="shared" si="104"/>
        <v>0.8</v>
      </c>
      <c r="N99" s="99">
        <f t="shared" si="104"/>
        <v>0.1</v>
      </c>
      <c r="O99" s="99">
        <f t="shared" si="104"/>
        <v>30.8</v>
      </c>
      <c r="P99" s="99">
        <f t="shared" si="104"/>
        <v>3.3</v>
      </c>
      <c r="Q99" s="99">
        <f t="shared" si="104"/>
        <v>242.3</v>
      </c>
      <c r="R99" s="100">
        <f t="shared" si="104"/>
        <v>12.2</v>
      </c>
      <c r="S99" s="99">
        <f t="shared" si="104"/>
        <v>159.2</v>
      </c>
      <c r="T99" s="99">
        <f t="shared" si="104"/>
        <v>3.5</v>
      </c>
      <c r="U99" s="99">
        <f t="shared" si="104"/>
        <v>17.2</v>
      </c>
      <c r="V99" s="99">
        <f t="shared" si="104"/>
        <v>198.8</v>
      </c>
      <c r="W99" s="99">
        <f t="shared" si="104"/>
        <v>29.7</v>
      </c>
      <c r="X99" s="99">
        <f t="shared" si="104"/>
        <v>35.6</v>
      </c>
      <c r="Y99" s="99">
        <f t="shared" si="104"/>
        <v>11.8</v>
      </c>
      <c r="Z99" s="99">
        <f t="shared" si="104"/>
        <v>0.5</v>
      </c>
      <c r="AA99" s="99">
        <f t="shared" si="104"/>
        <v>106.1</v>
      </c>
      <c r="AB99" s="99">
        <f t="shared" si="104"/>
        <v>1.2</v>
      </c>
      <c r="AC99" s="99">
        <f t="shared" si="104"/>
        <v>0</v>
      </c>
      <c r="AD99" s="99">
        <f t="shared" si="104"/>
        <v>0.1</v>
      </c>
      <c r="AE99" s="99">
        <f t="shared" si="104"/>
        <v>0.6</v>
      </c>
      <c r="AF99" s="99">
        <f t="shared" si="104"/>
        <v>25</v>
      </c>
      <c r="AG99" s="99">
        <f t="shared" si="104"/>
        <v>0</v>
      </c>
      <c r="AH99" s="99">
        <f t="shared" si="104"/>
        <v>0</v>
      </c>
      <c r="AI99" s="99">
        <f t="shared" si="104"/>
        <v>0</v>
      </c>
      <c r="AJ99" s="99">
        <f t="shared" si="104"/>
        <v>4.5</v>
      </c>
      <c r="AK99" s="99">
        <f t="shared" si="104"/>
        <v>1.8</v>
      </c>
      <c r="AL99" s="99">
        <f t="shared" si="104"/>
        <v>0.5</v>
      </c>
      <c r="AM99" s="99">
        <f t="shared" si="104"/>
        <v>0.1</v>
      </c>
      <c r="AN99" s="99">
        <f t="shared" si="104"/>
        <v>0.9</v>
      </c>
      <c r="AO99" s="99">
        <f t="shared" si="104"/>
        <v>0.6</v>
      </c>
      <c r="AP99" s="99">
        <f t="shared" si="104"/>
        <v>0</v>
      </c>
      <c r="AQ99" s="99">
        <f t="shared" si="104"/>
        <v>3.1</v>
      </c>
      <c r="AR99" s="99">
        <f t="shared" si="104"/>
        <v>0</v>
      </c>
      <c r="AS99" s="99">
        <f t="shared" si="104"/>
        <v>0.1</v>
      </c>
      <c r="AT99" s="99">
        <f t="shared" si="104"/>
        <v>0</v>
      </c>
      <c r="AU99" s="99">
        <f t="shared" si="104"/>
        <v>0.3</v>
      </c>
      <c r="AV99" s="99">
        <f t="shared" si="104"/>
        <v>0.3</v>
      </c>
      <c r="AW99" s="99">
        <f t="shared" si="104"/>
        <v>0.1</v>
      </c>
      <c r="AX99" s="99">
        <f t="shared" si="104"/>
        <v>0.2</v>
      </c>
      <c r="AY99" s="99">
        <f t="shared" si="104"/>
        <v>0</v>
      </c>
      <c r="AZ99" s="99"/>
      <c r="BA99" s="99"/>
      <c r="BB99" s="99">
        <f aca="true" t="shared" si="105" ref="BB99:CX99">ROUND(BB91,1)</f>
        <v>0</v>
      </c>
      <c r="BC99" s="99">
        <f t="shared" si="105"/>
        <v>0</v>
      </c>
      <c r="BD99" s="99">
        <f t="shared" si="105"/>
        <v>0</v>
      </c>
      <c r="BE99" s="99"/>
      <c r="BF99" s="99">
        <f t="shared" si="105"/>
        <v>1.9</v>
      </c>
      <c r="BG99" s="99">
        <f t="shared" si="105"/>
        <v>0</v>
      </c>
      <c r="BH99" s="99">
        <f t="shared" si="105"/>
        <v>0</v>
      </c>
      <c r="BI99" s="99">
        <f t="shared" si="105"/>
        <v>71.3</v>
      </c>
      <c r="BJ99" s="99">
        <f t="shared" si="105"/>
        <v>1.8</v>
      </c>
      <c r="BK99" s="99">
        <f t="shared" si="105"/>
        <v>1.6</v>
      </c>
      <c r="BL99" s="99">
        <f t="shared" si="105"/>
        <v>0.1</v>
      </c>
      <c r="BM99" s="99">
        <f t="shared" si="105"/>
        <v>0</v>
      </c>
      <c r="BN99" s="99">
        <f t="shared" si="105"/>
        <v>0</v>
      </c>
      <c r="BO99" s="99">
        <f t="shared" si="105"/>
        <v>0</v>
      </c>
      <c r="BP99" s="99">
        <f t="shared" si="105"/>
        <v>2.5</v>
      </c>
      <c r="BQ99" s="99">
        <f t="shared" si="105"/>
        <v>1.5</v>
      </c>
      <c r="BR99" s="99">
        <f t="shared" si="105"/>
        <v>0</v>
      </c>
      <c r="BS99" s="99">
        <f t="shared" si="105"/>
        <v>0</v>
      </c>
      <c r="BT99" s="99">
        <f t="shared" si="105"/>
        <v>0</v>
      </c>
      <c r="BU99" s="99">
        <f t="shared" si="105"/>
        <v>0</v>
      </c>
      <c r="BV99" s="99">
        <f t="shared" si="105"/>
        <v>0</v>
      </c>
      <c r="BW99" s="99">
        <f t="shared" si="105"/>
        <v>0</v>
      </c>
      <c r="BX99" s="99">
        <f t="shared" si="105"/>
        <v>0</v>
      </c>
      <c r="BY99" s="100">
        <f t="shared" si="105"/>
        <v>0</v>
      </c>
      <c r="BZ99" s="101">
        <f>SUM(CA99:CE99)</f>
        <v>0</v>
      </c>
      <c r="CA99" s="99">
        <f t="shared" si="105"/>
        <v>0</v>
      </c>
      <c r="CB99" s="99">
        <f t="shared" si="105"/>
        <v>0</v>
      </c>
      <c r="CC99" s="99">
        <f t="shared" si="105"/>
        <v>0</v>
      </c>
      <c r="CD99" s="99">
        <f t="shared" si="105"/>
        <v>0</v>
      </c>
      <c r="CE99" s="99">
        <f t="shared" si="105"/>
        <v>0</v>
      </c>
      <c r="CF99" s="99">
        <f t="shared" si="105"/>
        <v>0.2</v>
      </c>
      <c r="CG99" s="99">
        <f>ROUND(CG91,1)</f>
        <v>0</v>
      </c>
      <c r="CH99" s="99">
        <f t="shared" si="105"/>
        <v>0.1</v>
      </c>
      <c r="CI99" s="99">
        <f t="shared" si="105"/>
        <v>0</v>
      </c>
      <c r="CJ99" s="99">
        <f t="shared" si="105"/>
        <v>0</v>
      </c>
      <c r="CK99" s="99">
        <f t="shared" si="105"/>
        <v>21.5</v>
      </c>
      <c r="CL99" s="99">
        <f t="shared" si="105"/>
        <v>1.8</v>
      </c>
      <c r="CM99" s="99">
        <f t="shared" si="105"/>
        <v>0</v>
      </c>
      <c r="CN99" s="99">
        <f t="shared" si="105"/>
        <v>0.6</v>
      </c>
      <c r="CO99" s="99">
        <f t="shared" si="105"/>
        <v>10.1</v>
      </c>
      <c r="CP99" s="99">
        <f t="shared" si="105"/>
        <v>0</v>
      </c>
      <c r="CQ99" s="99">
        <f t="shared" si="105"/>
        <v>0</v>
      </c>
      <c r="CR99" s="99">
        <f t="shared" si="105"/>
        <v>0</v>
      </c>
      <c r="CS99" s="99">
        <f t="shared" si="105"/>
        <v>0</v>
      </c>
      <c r="CT99" s="99">
        <f t="shared" si="105"/>
        <v>0</v>
      </c>
      <c r="CU99" s="99">
        <f t="shared" si="105"/>
        <v>0</v>
      </c>
      <c r="CV99" s="99">
        <f t="shared" si="105"/>
        <v>0</v>
      </c>
      <c r="CW99" s="99">
        <f t="shared" si="105"/>
        <v>0</v>
      </c>
      <c r="CX99" s="99">
        <f t="shared" si="105"/>
        <v>0</v>
      </c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02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  <c r="GC99" s="102"/>
      <c r="GD99" s="102"/>
      <c r="GE99" s="102"/>
      <c r="GF99" s="102"/>
      <c r="GG99" s="102"/>
      <c r="GH99" s="102"/>
      <c r="GI99" s="102"/>
      <c r="GJ99" s="102"/>
      <c r="GK99" s="102"/>
      <c r="GL99" s="102"/>
      <c r="GM99" s="102"/>
      <c r="GN99" s="102"/>
      <c r="GO99" s="102"/>
      <c r="GP99" s="102"/>
      <c r="GQ99" s="102"/>
      <c r="GR99" s="102"/>
      <c r="GS99" s="102"/>
      <c r="GT99" s="102"/>
      <c r="GU99" s="102"/>
      <c r="GV99" s="102"/>
      <c r="GW99" s="102"/>
      <c r="GX99" s="102"/>
      <c r="GY99" s="102"/>
      <c r="GZ99" s="102"/>
      <c r="HA99" s="102"/>
      <c r="HB99" s="102"/>
      <c r="HC99" s="102"/>
      <c r="HD99" s="102"/>
      <c r="HE99" s="102"/>
      <c r="HF99" s="102"/>
      <c r="HG99" s="102"/>
      <c r="HH99" s="102"/>
      <c r="HI99" s="102"/>
      <c r="HJ99" s="102"/>
      <c r="HK99" s="102"/>
      <c r="HL99" s="102"/>
      <c r="HM99" s="102"/>
      <c r="HN99" s="102"/>
      <c r="HO99" s="102"/>
      <c r="HP99" s="102"/>
      <c r="HQ99" s="102"/>
      <c r="HR99" s="102"/>
      <c r="HS99" s="102"/>
      <c r="HT99" s="102"/>
      <c r="HU99" s="102"/>
      <c r="HV99" s="102"/>
      <c r="HW99" s="102"/>
      <c r="HX99" s="102"/>
      <c r="HY99" s="102"/>
      <c r="HZ99" s="102"/>
      <c r="IA99" s="102"/>
      <c r="IB99" s="102"/>
      <c r="IC99" s="102"/>
      <c r="ID99" s="102"/>
      <c r="IE99" s="102"/>
      <c r="IF99" s="102"/>
      <c r="IG99" s="102"/>
      <c r="IH99" s="102"/>
      <c r="II99" s="102"/>
      <c r="IJ99" s="102"/>
      <c r="IK99" s="102"/>
      <c r="IL99" s="102"/>
      <c r="IM99" s="102"/>
      <c r="IN99" s="102"/>
      <c r="IO99" s="102"/>
      <c r="IP99" s="102"/>
      <c r="IQ99" s="102"/>
      <c r="IR99" s="102"/>
      <c r="IS99" s="102"/>
      <c r="IT99" s="102"/>
      <c r="IU99" s="102"/>
    </row>
    <row r="100" spans="1:255" ht="15">
      <c r="A100" s="98" t="s">
        <v>29</v>
      </c>
      <c r="B100" s="99">
        <f>ROUND(B92,1)</f>
        <v>0.9</v>
      </c>
      <c r="C100" s="99">
        <f aca="true" t="shared" si="106" ref="C100:Q100">ROUND(C92,1)</f>
        <v>30.3</v>
      </c>
      <c r="D100" s="99">
        <f t="shared" si="106"/>
        <v>9.5</v>
      </c>
      <c r="E100" s="99">
        <f t="shared" si="106"/>
        <v>4.2</v>
      </c>
      <c r="F100" s="99">
        <f t="shared" si="106"/>
        <v>0.8</v>
      </c>
      <c r="G100" s="99">
        <f t="shared" si="106"/>
        <v>27.3</v>
      </c>
      <c r="H100" s="99">
        <f t="shared" si="106"/>
        <v>27.7</v>
      </c>
      <c r="I100" s="99">
        <f t="shared" si="106"/>
        <v>0.6</v>
      </c>
      <c r="J100" s="99">
        <f t="shared" si="106"/>
        <v>0.2</v>
      </c>
      <c r="K100" s="99">
        <f t="shared" si="106"/>
        <v>5.3</v>
      </c>
      <c r="L100" s="99">
        <f t="shared" si="106"/>
        <v>29.8</v>
      </c>
      <c r="M100" s="99">
        <f t="shared" si="106"/>
        <v>8.3</v>
      </c>
      <c r="N100" s="99">
        <f t="shared" si="106"/>
        <v>2</v>
      </c>
      <c r="O100" s="99">
        <f t="shared" si="106"/>
        <v>148.6</v>
      </c>
      <c r="P100" s="99">
        <f t="shared" si="106"/>
        <v>154.4</v>
      </c>
      <c r="Q100" s="99">
        <f t="shared" si="106"/>
        <v>690.3</v>
      </c>
      <c r="R100" s="100">
        <f t="shared" si="104"/>
        <v>34.8</v>
      </c>
      <c r="S100" s="99">
        <f t="shared" si="104"/>
        <v>121.1</v>
      </c>
      <c r="T100" s="99">
        <f t="shared" si="104"/>
        <v>38.1</v>
      </c>
      <c r="U100" s="99">
        <f t="shared" si="104"/>
        <v>119.6</v>
      </c>
      <c r="V100" s="99">
        <f t="shared" si="104"/>
        <v>3325.2</v>
      </c>
      <c r="W100" s="99">
        <f t="shared" si="104"/>
        <v>498.9</v>
      </c>
      <c r="X100" s="99">
        <f t="shared" si="104"/>
        <v>183.6</v>
      </c>
      <c r="Y100" s="99">
        <f t="shared" si="104"/>
        <v>445.5</v>
      </c>
      <c r="Z100" s="99">
        <f t="shared" si="104"/>
        <v>17.5</v>
      </c>
      <c r="AA100" s="99">
        <f t="shared" si="104"/>
        <v>335.9</v>
      </c>
      <c r="AB100" s="99">
        <f t="shared" si="104"/>
        <v>1.7</v>
      </c>
      <c r="AC100" s="99">
        <f t="shared" si="104"/>
        <v>1.2</v>
      </c>
      <c r="AD100" s="99">
        <f t="shared" si="104"/>
        <v>15.6</v>
      </c>
      <c r="AE100" s="99">
        <f t="shared" si="104"/>
        <v>0</v>
      </c>
      <c r="AF100" s="99">
        <f t="shared" si="104"/>
        <v>0</v>
      </c>
      <c r="AG100" s="99">
        <f t="shared" si="104"/>
        <v>8103</v>
      </c>
      <c r="AH100" s="99">
        <f t="shared" si="104"/>
        <v>5</v>
      </c>
      <c r="AI100" s="99">
        <f t="shared" si="104"/>
        <v>2162.2</v>
      </c>
      <c r="AJ100" s="99">
        <f t="shared" si="104"/>
        <v>6801.2</v>
      </c>
      <c r="AK100" s="99">
        <f t="shared" si="104"/>
        <v>19694.5</v>
      </c>
      <c r="AL100" s="99">
        <f t="shared" si="104"/>
        <v>7483.4</v>
      </c>
      <c r="AM100" s="99">
        <f t="shared" si="104"/>
        <v>3414.8</v>
      </c>
      <c r="AN100" s="99">
        <f t="shared" si="104"/>
        <v>5677.7</v>
      </c>
      <c r="AO100" s="99">
        <f t="shared" si="104"/>
        <v>49.8</v>
      </c>
      <c r="AP100" s="99">
        <f t="shared" si="104"/>
        <v>373.6</v>
      </c>
      <c r="AQ100" s="99">
        <f t="shared" si="104"/>
        <v>9446.2</v>
      </c>
      <c r="AR100" s="99">
        <f t="shared" si="104"/>
        <v>1461.5</v>
      </c>
      <c r="AS100" s="99">
        <f t="shared" si="104"/>
        <v>5064.2</v>
      </c>
      <c r="AT100" s="99">
        <f t="shared" si="104"/>
        <v>1679.7</v>
      </c>
      <c r="AU100" s="99">
        <f t="shared" si="104"/>
        <v>2215.4</v>
      </c>
      <c r="AV100" s="99">
        <f t="shared" si="104"/>
        <v>429.6</v>
      </c>
      <c r="AW100" s="99">
        <f t="shared" si="104"/>
        <v>287.7</v>
      </c>
      <c r="AX100" s="99">
        <f t="shared" si="104"/>
        <v>142.1</v>
      </c>
      <c r="AY100" s="99">
        <f t="shared" si="104"/>
        <v>350.3</v>
      </c>
      <c r="AZ100" s="99"/>
      <c r="BA100" s="99"/>
      <c r="BB100" s="99">
        <f aca="true" t="shared" si="107" ref="BB100:CX100">ROUND(BB92,1)</f>
        <v>2515.7</v>
      </c>
      <c r="BC100" s="99">
        <f t="shared" si="107"/>
        <v>496.6</v>
      </c>
      <c r="BD100" s="99">
        <f t="shared" si="107"/>
        <v>738.5</v>
      </c>
      <c r="BE100" s="99"/>
      <c r="BF100" s="99">
        <f t="shared" si="107"/>
        <v>2044.6</v>
      </c>
      <c r="BG100" s="99">
        <f t="shared" si="107"/>
        <v>317.3</v>
      </c>
      <c r="BH100" s="99">
        <f t="shared" si="107"/>
        <v>3.6</v>
      </c>
      <c r="BI100" s="99">
        <f t="shared" si="107"/>
        <v>11326</v>
      </c>
      <c r="BJ100" s="99">
        <f t="shared" si="107"/>
        <v>930.6</v>
      </c>
      <c r="BK100" s="99">
        <f t="shared" si="107"/>
        <v>807</v>
      </c>
      <c r="BL100" s="99">
        <f t="shared" si="107"/>
        <v>80.8</v>
      </c>
      <c r="BM100" s="99">
        <f t="shared" si="107"/>
        <v>494.7</v>
      </c>
      <c r="BN100" s="99">
        <f t="shared" si="107"/>
        <v>46453.1</v>
      </c>
      <c r="BO100" s="99">
        <f t="shared" si="107"/>
        <v>12717.2</v>
      </c>
      <c r="BP100" s="99">
        <f t="shared" si="107"/>
        <v>218093.1</v>
      </c>
      <c r="BQ100" s="99">
        <f t="shared" si="107"/>
        <v>132431.9</v>
      </c>
      <c r="BR100" s="99">
        <f t="shared" si="107"/>
        <v>1793.2</v>
      </c>
      <c r="BS100" s="99">
        <f t="shared" si="107"/>
        <v>359.6</v>
      </c>
      <c r="BT100" s="99">
        <f t="shared" si="107"/>
        <v>0</v>
      </c>
      <c r="BU100" s="99">
        <f t="shared" si="107"/>
        <v>1392.9</v>
      </c>
      <c r="BV100" s="99">
        <f t="shared" si="107"/>
        <v>4444.7</v>
      </c>
      <c r="BW100" s="99">
        <f t="shared" si="107"/>
        <v>34014.1</v>
      </c>
      <c r="BX100" s="99">
        <f t="shared" si="107"/>
        <v>5820.2</v>
      </c>
      <c r="BY100" s="100">
        <f t="shared" si="107"/>
        <v>239.3</v>
      </c>
      <c r="BZ100" s="101">
        <f>SUM(CA100:CE100)</f>
        <v>1968.8</v>
      </c>
      <c r="CA100" s="99">
        <f t="shared" si="107"/>
        <v>541.4</v>
      </c>
      <c r="CB100" s="99">
        <f t="shared" si="107"/>
        <v>47.5</v>
      </c>
      <c r="CC100" s="99">
        <f t="shared" si="107"/>
        <v>1330.1</v>
      </c>
      <c r="CD100" s="99">
        <f t="shared" si="107"/>
        <v>47.5</v>
      </c>
      <c r="CE100" s="99">
        <f t="shared" si="107"/>
        <v>2.3</v>
      </c>
      <c r="CF100" s="99">
        <f t="shared" si="107"/>
        <v>17821.2</v>
      </c>
      <c r="CG100" s="99">
        <f>ROUND(CG92,1)</f>
        <v>814.5</v>
      </c>
      <c r="CH100" s="99">
        <f t="shared" si="107"/>
        <v>71.4</v>
      </c>
      <c r="CI100" s="99">
        <f t="shared" si="107"/>
        <v>1573.4</v>
      </c>
      <c r="CJ100" s="99">
        <f t="shared" si="107"/>
        <v>198.2</v>
      </c>
      <c r="CK100" s="99">
        <f t="shared" si="107"/>
        <v>1715.5</v>
      </c>
      <c r="CL100" s="99">
        <f t="shared" si="107"/>
        <v>156.5</v>
      </c>
      <c r="CM100" s="99">
        <f t="shared" si="107"/>
        <v>149.1</v>
      </c>
      <c r="CN100" s="99">
        <f t="shared" si="107"/>
        <v>281.4</v>
      </c>
      <c r="CO100" s="99">
        <f t="shared" si="107"/>
        <v>494.1</v>
      </c>
      <c r="CP100" s="99">
        <f t="shared" si="107"/>
        <v>203.3</v>
      </c>
      <c r="CQ100" s="99">
        <f t="shared" si="107"/>
        <v>55.5</v>
      </c>
      <c r="CR100" s="99">
        <f t="shared" si="107"/>
        <v>52.7</v>
      </c>
      <c r="CS100" s="99">
        <f t="shared" si="107"/>
        <v>3.4</v>
      </c>
      <c r="CT100" s="99">
        <f t="shared" si="107"/>
        <v>527.4</v>
      </c>
      <c r="CU100" s="99">
        <f t="shared" si="107"/>
        <v>67.3</v>
      </c>
      <c r="CV100" s="99">
        <f t="shared" si="107"/>
        <v>5.6</v>
      </c>
      <c r="CW100" s="99">
        <f t="shared" si="107"/>
        <v>424.7</v>
      </c>
      <c r="CX100" s="99">
        <f t="shared" si="107"/>
        <v>139.6</v>
      </c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2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  <c r="EZ100" s="102"/>
      <c r="FA100" s="102"/>
      <c r="FB100" s="102"/>
      <c r="FC100" s="102"/>
      <c r="FD100" s="102"/>
      <c r="FE100" s="102"/>
      <c r="FF100" s="102"/>
      <c r="FG100" s="102"/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  <c r="GC100" s="102"/>
      <c r="GD100" s="102"/>
      <c r="GE100" s="102"/>
      <c r="GF100" s="102"/>
      <c r="GG100" s="102"/>
      <c r="GH100" s="102"/>
      <c r="GI100" s="102"/>
      <c r="GJ100" s="102"/>
      <c r="GK100" s="102"/>
      <c r="GL100" s="102"/>
      <c r="GM100" s="102"/>
      <c r="GN100" s="102"/>
      <c r="GO100" s="102"/>
      <c r="GP100" s="102"/>
      <c r="GQ100" s="102"/>
      <c r="GR100" s="102"/>
      <c r="GS100" s="102"/>
      <c r="GT100" s="102"/>
      <c r="GU100" s="102"/>
      <c r="GV100" s="102"/>
      <c r="GW100" s="102"/>
      <c r="GX100" s="102"/>
      <c r="GY100" s="102"/>
      <c r="GZ100" s="102"/>
      <c r="HA100" s="102"/>
      <c r="HB100" s="102"/>
      <c r="HC100" s="102"/>
      <c r="HD100" s="102"/>
      <c r="HE100" s="102"/>
      <c r="HF100" s="102"/>
      <c r="HG100" s="102"/>
      <c r="HH100" s="102"/>
      <c r="HI100" s="102"/>
      <c r="HJ100" s="102"/>
      <c r="HK100" s="102"/>
      <c r="HL100" s="102"/>
      <c r="HM100" s="102"/>
      <c r="HN100" s="102"/>
      <c r="HO100" s="102"/>
      <c r="HP100" s="102"/>
      <c r="HQ100" s="102"/>
      <c r="HR100" s="102"/>
      <c r="HS100" s="102"/>
      <c r="HT100" s="102"/>
      <c r="HU100" s="102"/>
      <c r="HV100" s="102"/>
      <c r="HW100" s="102"/>
      <c r="HX100" s="102"/>
      <c r="HY100" s="102"/>
      <c r="HZ100" s="102"/>
      <c r="IA100" s="102"/>
      <c r="IB100" s="102"/>
      <c r="IC100" s="102"/>
      <c r="ID100" s="102"/>
      <c r="IE100" s="102"/>
      <c r="IF100" s="102"/>
      <c r="IG100" s="102"/>
      <c r="IH100" s="102"/>
      <c r="II100" s="102"/>
      <c r="IJ100" s="102"/>
      <c r="IK100" s="102"/>
      <c r="IL100" s="102"/>
      <c r="IM100" s="102"/>
      <c r="IN100" s="102"/>
      <c r="IO100" s="102"/>
      <c r="IP100" s="102"/>
      <c r="IQ100" s="102"/>
      <c r="IR100" s="102"/>
      <c r="IS100" s="102"/>
      <c r="IT100" s="102"/>
      <c r="IU100" s="102"/>
    </row>
    <row r="101" spans="1:255" ht="15">
      <c r="A101" s="98" t="s">
        <v>30</v>
      </c>
      <c r="B101" s="99">
        <f>ROUND(B93,1)</f>
        <v>3.2</v>
      </c>
      <c r="C101" s="99">
        <f aca="true" t="shared" si="108" ref="C101:AY101">ROUND(C93,1)</f>
        <v>0.8</v>
      </c>
      <c r="D101" s="99">
        <f t="shared" si="108"/>
        <v>0.6</v>
      </c>
      <c r="E101" s="99">
        <f t="shared" si="108"/>
        <v>1.2</v>
      </c>
      <c r="F101" s="99">
        <f t="shared" si="108"/>
        <v>0</v>
      </c>
      <c r="G101" s="99">
        <f t="shared" si="108"/>
        <v>98.2</v>
      </c>
      <c r="H101" s="99">
        <f t="shared" si="108"/>
        <v>2.2</v>
      </c>
      <c r="I101" s="99">
        <f t="shared" si="108"/>
        <v>1.8</v>
      </c>
      <c r="J101" s="99">
        <f t="shared" si="108"/>
        <v>0</v>
      </c>
      <c r="K101" s="99">
        <f t="shared" si="108"/>
        <v>44.3</v>
      </c>
      <c r="L101" s="99">
        <f t="shared" si="108"/>
        <v>22.6</v>
      </c>
      <c r="M101" s="99">
        <f t="shared" si="108"/>
        <v>6.4</v>
      </c>
      <c r="N101" s="99">
        <f t="shared" si="108"/>
        <v>24.2</v>
      </c>
      <c r="O101" s="99">
        <f t="shared" si="108"/>
        <v>76.8</v>
      </c>
      <c r="P101" s="99">
        <f t="shared" si="108"/>
        <v>102</v>
      </c>
      <c r="Q101" s="99">
        <f t="shared" si="108"/>
        <v>349.8</v>
      </c>
      <c r="R101" s="100">
        <f t="shared" si="108"/>
        <v>17.6</v>
      </c>
      <c r="S101" s="99">
        <f t="shared" si="108"/>
        <v>32.2</v>
      </c>
      <c r="T101" s="99">
        <f t="shared" si="108"/>
        <v>413.8</v>
      </c>
      <c r="U101" s="99">
        <f t="shared" si="108"/>
        <v>372.1</v>
      </c>
      <c r="V101" s="99">
        <f t="shared" si="108"/>
        <v>846.8</v>
      </c>
      <c r="W101" s="99">
        <f t="shared" si="108"/>
        <v>126.5</v>
      </c>
      <c r="X101" s="99">
        <f t="shared" si="108"/>
        <v>291.4</v>
      </c>
      <c r="Y101" s="99">
        <f t="shared" si="108"/>
        <v>5847.3</v>
      </c>
      <c r="Z101" s="99">
        <f t="shared" si="108"/>
        <v>230.2</v>
      </c>
      <c r="AA101" s="99">
        <f t="shared" si="108"/>
        <v>91.9</v>
      </c>
      <c r="AB101" s="99">
        <f t="shared" si="108"/>
        <v>0</v>
      </c>
      <c r="AC101" s="99">
        <f t="shared" si="108"/>
        <v>3097.8</v>
      </c>
      <c r="AD101" s="99">
        <f t="shared" si="108"/>
        <v>5.5</v>
      </c>
      <c r="AE101" s="99">
        <f t="shared" si="108"/>
        <v>0</v>
      </c>
      <c r="AF101" s="99">
        <f t="shared" si="108"/>
        <v>0</v>
      </c>
      <c r="AG101" s="99">
        <f t="shared" si="108"/>
        <v>0</v>
      </c>
      <c r="AH101" s="99">
        <f t="shared" si="108"/>
        <v>0</v>
      </c>
      <c r="AI101" s="99">
        <f t="shared" si="108"/>
        <v>2169.3</v>
      </c>
      <c r="AJ101" s="99">
        <f t="shared" si="108"/>
        <v>208</v>
      </c>
      <c r="AK101" s="99">
        <f t="shared" si="108"/>
        <v>402.4</v>
      </c>
      <c r="AL101" s="99">
        <f t="shared" si="108"/>
        <v>179.6</v>
      </c>
      <c r="AM101" s="99">
        <f t="shared" si="108"/>
        <v>79.1</v>
      </c>
      <c r="AN101" s="99">
        <f t="shared" si="108"/>
        <v>718.1</v>
      </c>
      <c r="AO101" s="99">
        <f t="shared" si="108"/>
        <v>5.5</v>
      </c>
      <c r="AP101" s="99">
        <f t="shared" si="108"/>
        <v>6.6</v>
      </c>
      <c r="AQ101" s="99">
        <f t="shared" si="108"/>
        <v>676.5</v>
      </c>
      <c r="AR101" s="99">
        <f t="shared" si="108"/>
        <v>53.3</v>
      </c>
      <c r="AS101" s="99">
        <f t="shared" si="108"/>
        <v>54.6</v>
      </c>
      <c r="AT101" s="99">
        <f t="shared" si="108"/>
        <v>13.1</v>
      </c>
      <c r="AU101" s="99">
        <f t="shared" si="108"/>
        <v>139.3</v>
      </c>
      <c r="AV101" s="99">
        <f t="shared" si="108"/>
        <v>16.2</v>
      </c>
      <c r="AW101" s="99">
        <f t="shared" si="108"/>
        <v>19</v>
      </c>
      <c r="AX101" s="99">
        <f t="shared" si="108"/>
        <v>10</v>
      </c>
      <c r="AY101" s="99">
        <f t="shared" si="108"/>
        <v>24.5</v>
      </c>
      <c r="AZ101" s="99"/>
      <c r="BA101" s="99"/>
      <c r="BB101" s="99">
        <f aca="true" t="shared" si="109" ref="BB101:CX101">ROUND(BB93,1)</f>
        <v>118.8</v>
      </c>
      <c r="BC101" s="99">
        <f t="shared" si="109"/>
        <v>23.5</v>
      </c>
      <c r="BD101" s="99">
        <f t="shared" si="109"/>
        <v>9.6</v>
      </c>
      <c r="BE101" s="99"/>
      <c r="BF101" s="99">
        <f t="shared" si="109"/>
        <v>71.2</v>
      </c>
      <c r="BG101" s="99">
        <f t="shared" si="109"/>
        <v>14</v>
      </c>
      <c r="BH101" s="99">
        <f t="shared" si="109"/>
        <v>1.1</v>
      </c>
      <c r="BI101" s="99">
        <f t="shared" si="109"/>
        <v>2386.4</v>
      </c>
      <c r="BJ101" s="99">
        <f t="shared" si="109"/>
        <v>58.4</v>
      </c>
      <c r="BK101" s="99">
        <f t="shared" si="109"/>
        <v>45.9</v>
      </c>
      <c r="BL101" s="99">
        <f t="shared" si="109"/>
        <v>10.7</v>
      </c>
      <c r="BM101" s="99">
        <f t="shared" si="109"/>
        <v>0</v>
      </c>
      <c r="BN101" s="99">
        <f t="shared" si="109"/>
        <v>6510.6</v>
      </c>
      <c r="BO101" s="99">
        <f t="shared" si="109"/>
        <v>1534.5</v>
      </c>
      <c r="BP101" s="99">
        <f t="shared" si="109"/>
        <v>23427.1</v>
      </c>
      <c r="BQ101" s="99">
        <f t="shared" si="109"/>
        <v>14225.6</v>
      </c>
      <c r="BR101" s="99">
        <f t="shared" si="109"/>
        <v>88.3</v>
      </c>
      <c r="BS101" s="99">
        <f t="shared" si="109"/>
        <v>25</v>
      </c>
      <c r="BT101" s="99">
        <f t="shared" si="109"/>
        <v>0</v>
      </c>
      <c r="BU101" s="99">
        <f t="shared" si="109"/>
        <v>855.9</v>
      </c>
      <c r="BV101" s="99">
        <f t="shared" si="109"/>
        <v>2296.8</v>
      </c>
      <c r="BW101" s="99">
        <f t="shared" si="109"/>
        <v>1800.9</v>
      </c>
      <c r="BX101" s="99">
        <f t="shared" si="109"/>
        <v>147.8</v>
      </c>
      <c r="BY101" s="100">
        <f t="shared" si="109"/>
        <v>0</v>
      </c>
      <c r="BZ101" s="101">
        <f>SUM(CA101:CE101)</f>
        <v>1610.6000000000001</v>
      </c>
      <c r="CA101" s="99">
        <f t="shared" si="109"/>
        <v>442.9</v>
      </c>
      <c r="CB101" s="99">
        <f t="shared" si="109"/>
        <v>38.8</v>
      </c>
      <c r="CC101" s="99">
        <f t="shared" si="109"/>
        <v>1088.2</v>
      </c>
      <c r="CD101" s="99">
        <f t="shared" si="109"/>
        <v>38.8</v>
      </c>
      <c r="CE101" s="99">
        <f t="shared" si="109"/>
        <v>1.9</v>
      </c>
      <c r="CF101" s="99">
        <f t="shared" si="109"/>
        <v>1914.3</v>
      </c>
      <c r="CG101" s="99">
        <f>ROUND(CG93,1)</f>
        <v>43.1</v>
      </c>
      <c r="CH101" s="99">
        <f t="shared" si="109"/>
        <v>0.5</v>
      </c>
      <c r="CI101" s="99">
        <f t="shared" si="109"/>
        <v>19.9</v>
      </c>
      <c r="CJ101" s="99">
        <f t="shared" si="109"/>
        <v>0.6</v>
      </c>
      <c r="CK101" s="99">
        <f t="shared" si="109"/>
        <v>49</v>
      </c>
      <c r="CL101" s="99">
        <f t="shared" si="109"/>
        <v>0</v>
      </c>
      <c r="CM101" s="99">
        <f t="shared" si="109"/>
        <v>0</v>
      </c>
      <c r="CN101" s="99">
        <f t="shared" si="109"/>
        <v>0.6</v>
      </c>
      <c r="CO101" s="99">
        <f t="shared" si="109"/>
        <v>11.5</v>
      </c>
      <c r="CP101" s="99">
        <f t="shared" si="109"/>
        <v>1.8</v>
      </c>
      <c r="CQ101" s="99">
        <f t="shared" si="109"/>
        <v>0.8</v>
      </c>
      <c r="CR101" s="99">
        <f t="shared" si="109"/>
        <v>0</v>
      </c>
      <c r="CS101" s="99">
        <f t="shared" si="109"/>
        <v>0.1</v>
      </c>
      <c r="CT101" s="99">
        <f t="shared" si="109"/>
        <v>12</v>
      </c>
      <c r="CU101" s="99">
        <f t="shared" si="109"/>
        <v>0.3</v>
      </c>
      <c r="CV101" s="99">
        <f t="shared" si="109"/>
        <v>0</v>
      </c>
      <c r="CW101" s="99">
        <f t="shared" si="109"/>
        <v>2.6</v>
      </c>
      <c r="CX101" s="99">
        <f t="shared" si="109"/>
        <v>5.4</v>
      </c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2"/>
      <c r="FF101" s="102"/>
      <c r="FG101" s="102"/>
      <c r="FH101" s="102"/>
      <c r="FI101" s="102"/>
      <c r="FJ101" s="102"/>
      <c r="FK101" s="102"/>
      <c r="FL101" s="102"/>
      <c r="FM101" s="102"/>
      <c r="FN101" s="102"/>
      <c r="FO101" s="102"/>
      <c r="FP101" s="102"/>
      <c r="FQ101" s="102"/>
      <c r="FR101" s="102"/>
      <c r="FS101" s="102"/>
      <c r="FT101" s="102"/>
      <c r="FU101" s="102"/>
      <c r="FV101" s="102"/>
      <c r="FW101" s="102"/>
      <c r="FX101" s="102"/>
      <c r="FY101" s="102"/>
      <c r="FZ101" s="102"/>
      <c r="GA101" s="102"/>
      <c r="GB101" s="102"/>
      <c r="GC101" s="102"/>
      <c r="GD101" s="102"/>
      <c r="GE101" s="102"/>
      <c r="GF101" s="102"/>
      <c r="GG101" s="102"/>
      <c r="GH101" s="102"/>
      <c r="GI101" s="102"/>
      <c r="GJ101" s="102"/>
      <c r="GK101" s="102"/>
      <c r="GL101" s="102"/>
      <c r="GM101" s="102"/>
      <c r="GN101" s="102"/>
      <c r="GO101" s="102"/>
      <c r="GP101" s="102"/>
      <c r="GQ101" s="102"/>
      <c r="GR101" s="102"/>
      <c r="GS101" s="102"/>
      <c r="GT101" s="102"/>
      <c r="GU101" s="102"/>
      <c r="GV101" s="102"/>
      <c r="GW101" s="102"/>
      <c r="GX101" s="102"/>
      <c r="GY101" s="102"/>
      <c r="GZ101" s="102"/>
      <c r="HA101" s="102"/>
      <c r="HB101" s="102"/>
      <c r="HC101" s="102"/>
      <c r="HD101" s="102"/>
      <c r="HE101" s="102"/>
      <c r="HF101" s="102"/>
      <c r="HG101" s="102"/>
      <c r="HH101" s="102"/>
      <c r="HI101" s="102"/>
      <c r="HJ101" s="102"/>
      <c r="HK101" s="102"/>
      <c r="HL101" s="102"/>
      <c r="HM101" s="102"/>
      <c r="HN101" s="102"/>
      <c r="HO101" s="102"/>
      <c r="HP101" s="102"/>
      <c r="HQ101" s="102"/>
      <c r="HR101" s="102"/>
      <c r="HS101" s="102"/>
      <c r="HT101" s="102"/>
      <c r="HU101" s="102"/>
      <c r="HV101" s="102"/>
      <c r="HW101" s="102"/>
      <c r="HX101" s="102"/>
      <c r="HY101" s="102"/>
      <c r="HZ101" s="102"/>
      <c r="IA101" s="102"/>
      <c r="IB101" s="102"/>
      <c r="IC101" s="102"/>
      <c r="ID101" s="102"/>
      <c r="IE101" s="102"/>
      <c r="IF101" s="102"/>
      <c r="IG101" s="102"/>
      <c r="IH101" s="102"/>
      <c r="II101" s="102"/>
      <c r="IJ101" s="102"/>
      <c r="IK101" s="102"/>
      <c r="IL101" s="102"/>
      <c r="IM101" s="102"/>
      <c r="IN101" s="102"/>
      <c r="IO101" s="102"/>
      <c r="IP101" s="102"/>
      <c r="IQ101" s="102"/>
      <c r="IR101" s="102"/>
      <c r="IS101" s="102"/>
      <c r="IT101" s="102"/>
      <c r="IU101" s="102"/>
    </row>
  </sheetData>
  <sheetProtection/>
  <printOptions/>
  <pageMargins left="0.7086614173228347" right="0.7086614173228347" top="0.7480314960629921" bottom="0.7480314960629921" header="0.31496062992125984" footer="0.31496062992125984"/>
  <pageSetup fitToWidth="9" fitToHeight="1" horizontalDpi="600" verticalDpi="600" orientation="portrait" paperSize="9" scale="57" r:id="rId3"/>
  <colBreaks count="5" manualBreakCount="5">
    <brk id="28" max="78" man="1"/>
    <brk id="35" max="78" man="1"/>
    <brk id="51" max="78" man="1"/>
    <brk id="65" max="78" man="1"/>
    <brk id="8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10546875" style="3" customWidth="1"/>
    <col min="2" max="2" width="7.21484375" style="3" bestFit="1" customWidth="1"/>
    <col min="3" max="3" width="12.21484375" style="3" bestFit="1" customWidth="1"/>
    <col min="4" max="4" width="11.6640625" style="3" bestFit="1" customWidth="1"/>
    <col min="5" max="5" width="10.4453125" style="3" bestFit="1" customWidth="1"/>
    <col min="6" max="6" width="9.6640625" style="3" bestFit="1" customWidth="1"/>
    <col min="7" max="7" width="8.6640625" style="3" bestFit="1" customWidth="1"/>
    <col min="8" max="16384" width="8.88671875" style="3" customWidth="1"/>
  </cols>
  <sheetData>
    <row r="1" spans="2:7" ht="15.75">
      <c r="B1" s="35" t="s">
        <v>31</v>
      </c>
      <c r="C1" s="35" t="s">
        <v>31</v>
      </c>
      <c r="D1" s="35" t="s">
        <v>65</v>
      </c>
      <c r="E1" s="35" t="s">
        <v>65</v>
      </c>
      <c r="F1" s="35" t="s">
        <v>65</v>
      </c>
      <c r="G1" s="35" t="s">
        <v>65</v>
      </c>
    </row>
    <row r="2" spans="2:7" ht="15.75">
      <c r="B2" s="35" t="s">
        <v>4</v>
      </c>
      <c r="C2" s="35" t="s">
        <v>22</v>
      </c>
      <c r="D2" s="35" t="s">
        <v>42</v>
      </c>
      <c r="E2" s="35" t="s">
        <v>43</v>
      </c>
      <c r="F2" s="35" t="s">
        <v>58</v>
      </c>
      <c r="G2" s="35" t="s">
        <v>60</v>
      </c>
    </row>
    <row r="4" spans="1:7" ht="15.75">
      <c r="A4" s="1" t="s">
        <v>0</v>
      </c>
      <c r="B4" s="2">
        <v>3</v>
      </c>
      <c r="C4" s="2">
        <v>58</v>
      </c>
      <c r="D4" s="2">
        <v>2105</v>
      </c>
      <c r="E4" s="2">
        <v>2159</v>
      </c>
      <c r="F4" s="2">
        <v>1963</v>
      </c>
      <c r="G4" s="2">
        <v>4</v>
      </c>
    </row>
    <row r="5" spans="1:6" ht="15">
      <c r="A5" s="36" t="s">
        <v>208</v>
      </c>
      <c r="B5" s="5"/>
      <c r="C5" s="5"/>
      <c r="D5" s="5"/>
      <c r="E5" s="5">
        <v>300</v>
      </c>
      <c r="F5" s="5"/>
    </row>
    <row r="6" spans="1:7" ht="15">
      <c r="A6" s="3" t="s">
        <v>185</v>
      </c>
      <c r="B6" s="5">
        <f aca="true" t="shared" si="0" ref="B6:G6">B4-B5</f>
        <v>3</v>
      </c>
      <c r="C6" s="5">
        <f t="shared" si="0"/>
        <v>58</v>
      </c>
      <c r="D6" s="5">
        <f t="shared" si="0"/>
        <v>2105</v>
      </c>
      <c r="E6" s="5">
        <f t="shared" si="0"/>
        <v>1859</v>
      </c>
      <c r="F6" s="5">
        <f t="shared" si="0"/>
        <v>1963</v>
      </c>
      <c r="G6" s="5">
        <f t="shared" si="0"/>
        <v>4</v>
      </c>
    </row>
    <row r="7" spans="2:6" ht="15">
      <c r="B7" s="5"/>
      <c r="C7" s="5"/>
      <c r="D7" s="5"/>
      <c r="E7" s="5"/>
      <c r="F7" s="5"/>
    </row>
    <row r="8" spans="1:6" ht="15.75">
      <c r="A8" s="1" t="s">
        <v>186</v>
      </c>
      <c r="B8" s="5"/>
      <c r="C8" s="5"/>
      <c r="D8" s="5"/>
      <c r="E8" s="5"/>
      <c r="F8" s="5"/>
    </row>
    <row r="9" spans="1:7" ht="15">
      <c r="A9" s="6" t="s">
        <v>27</v>
      </c>
      <c r="B9" s="37">
        <v>2707</v>
      </c>
      <c r="C9" s="37">
        <v>3015</v>
      </c>
      <c r="D9" s="37">
        <v>134851</v>
      </c>
      <c r="E9" s="37">
        <v>66948</v>
      </c>
      <c r="F9" s="37">
        <v>11930</v>
      </c>
      <c r="G9" s="7">
        <v>185</v>
      </c>
    </row>
    <row r="10" spans="1:7" ht="15">
      <c r="A10" s="6" t="s">
        <v>28</v>
      </c>
      <c r="B10" s="7">
        <v>52</v>
      </c>
      <c r="C10" s="7">
        <v>126</v>
      </c>
      <c r="D10" s="7">
        <v>0</v>
      </c>
      <c r="E10" s="7">
        <v>0</v>
      </c>
      <c r="F10" s="7">
        <v>7</v>
      </c>
      <c r="G10" s="7">
        <v>0</v>
      </c>
    </row>
    <row r="11" spans="1:7" ht="15">
      <c r="A11" s="6" t="s">
        <v>29</v>
      </c>
      <c r="B11" s="7">
        <v>131</v>
      </c>
      <c r="C11" s="7">
        <v>881</v>
      </c>
      <c r="D11" s="7">
        <v>574465</v>
      </c>
      <c r="E11" s="7">
        <v>227707</v>
      </c>
      <c r="F11" s="7">
        <v>24159</v>
      </c>
      <c r="G11" s="7">
        <v>107</v>
      </c>
    </row>
    <row r="12" spans="1:7" ht="15">
      <c r="A12" s="6" t="s">
        <v>30</v>
      </c>
      <c r="B12" s="7">
        <v>460</v>
      </c>
      <c r="C12" s="7">
        <v>2742</v>
      </c>
      <c r="D12" s="7">
        <v>11741</v>
      </c>
      <c r="E12" s="7">
        <v>5465</v>
      </c>
      <c r="F12" s="7">
        <v>826</v>
      </c>
      <c r="G12" s="7">
        <v>30</v>
      </c>
    </row>
    <row r="13" spans="2:6" ht="15">
      <c r="B13" s="5"/>
      <c r="C13" s="5"/>
      <c r="D13" s="5"/>
      <c r="E13" s="5"/>
      <c r="F13" s="5"/>
    </row>
    <row r="14" spans="1:6" ht="15.75">
      <c r="A14" s="1" t="s">
        <v>187</v>
      </c>
      <c r="B14" s="5"/>
      <c r="C14" s="5"/>
      <c r="D14" s="5"/>
      <c r="E14" s="5"/>
      <c r="F14" s="5"/>
    </row>
    <row r="15" spans="1:7" ht="15">
      <c r="A15" s="3" t="s">
        <v>0</v>
      </c>
      <c r="B15" s="7">
        <v>71</v>
      </c>
      <c r="C15" s="7">
        <v>128</v>
      </c>
      <c r="D15" s="37">
        <v>465</v>
      </c>
      <c r="E15" s="37">
        <v>1134</v>
      </c>
      <c r="F15" s="7">
        <v>6</v>
      </c>
      <c r="G15" s="7">
        <v>2</v>
      </c>
    </row>
    <row r="16" spans="1:7" ht="15">
      <c r="A16" s="6" t="s">
        <v>27</v>
      </c>
      <c r="B16" s="5">
        <f>B$15*Apportion!B37/100</f>
        <v>43.15176422331801</v>
      </c>
      <c r="C16" s="5">
        <f>C$15*Apportion!U37/100</f>
        <v>126.05271070561611</v>
      </c>
      <c r="D16" s="5">
        <f>D$15*Apportion!AK37/100</f>
        <v>429.3140716674415</v>
      </c>
      <c r="E16" s="5">
        <f>E$15*Apportion!AL37/100</f>
        <v>1105.8283197392966</v>
      </c>
      <c r="F16" s="5">
        <f>F$15*Apportion!BF37/100</f>
        <v>1.5</v>
      </c>
      <c r="G16" s="5">
        <f>G$15*Apportion!BH37/100</f>
        <v>0.06896551724137938</v>
      </c>
    </row>
    <row r="17" spans="1:7" ht="15">
      <c r="A17" s="6" t="s">
        <v>28</v>
      </c>
      <c r="B17" s="5">
        <f>B$15*Apportion!B38/100</f>
        <v>21.455630730119843</v>
      </c>
      <c r="C17" s="5">
        <f>C$15*Apportion!U38/100</f>
        <v>0.6275937283782667</v>
      </c>
      <c r="D17" s="5">
        <f>D$15*Apportion!AK38/100</f>
        <v>8.205199004474824</v>
      </c>
      <c r="E17" s="5">
        <f>E$15*Apportion!AL38/100</f>
        <v>15.427134484142949</v>
      </c>
      <c r="F17" s="5">
        <f>F$15*Apportion!BF38/100</f>
        <v>1.5</v>
      </c>
      <c r="G17" s="5">
        <f>G$15*Apportion!BH38/100</f>
        <v>0</v>
      </c>
    </row>
    <row r="18" spans="1:7" ht="15">
      <c r="A18" s="6" t="s">
        <v>29</v>
      </c>
      <c r="B18" s="5">
        <f>B$15*Apportion!B39/100</f>
        <v>1.1217061671189166</v>
      </c>
      <c r="C18" s="5">
        <f>C$15*Apportion!U39/100</f>
        <v>0.4665673777162753</v>
      </c>
      <c r="D18" s="5">
        <f>D$15*Apportion!AK39/100</f>
        <v>27.480729328083527</v>
      </c>
      <c r="E18" s="5">
        <f>E$15*Apportion!AL39/100</f>
        <v>12.644071882305738</v>
      </c>
      <c r="F18" s="5">
        <f>F$15*Apportion!BF39/100</f>
        <v>1.5</v>
      </c>
      <c r="G18" s="5">
        <f>G$15*Apportion!BH39/100</f>
        <v>0.37617554858934205</v>
      </c>
    </row>
    <row r="19" spans="1:7" ht="15">
      <c r="A19" s="6" t="s">
        <v>30</v>
      </c>
      <c r="B19" s="5">
        <f>B$15*Apportion!B40/100</f>
        <v>5.270898879443232</v>
      </c>
      <c r="C19" s="5">
        <f>C$15*Apportion!U40/100</f>
        <v>0.8531281882893746</v>
      </c>
      <c r="D19" s="5">
        <f>D$15*Apportion!AK40/100</f>
        <v>0</v>
      </c>
      <c r="E19" s="5">
        <f>E$15*Apportion!AL40/100</f>
        <v>0.10047389425461078</v>
      </c>
      <c r="F19" s="5">
        <f>F$15*Apportion!BF40/100</f>
        <v>1.5</v>
      </c>
      <c r="G19" s="5">
        <f>G$15*Apportion!BH40/100</f>
        <v>1.5548589341692787</v>
      </c>
    </row>
    <row r="21" ht="15.75">
      <c r="A21" s="1" t="s">
        <v>209</v>
      </c>
    </row>
    <row r="22" spans="1:7" ht="15">
      <c r="A22" s="6" t="s">
        <v>27</v>
      </c>
      <c r="B22" s="5">
        <f aca="true" t="shared" si="1" ref="B22:C25">B9+B16</f>
        <v>2750.151764223318</v>
      </c>
      <c r="C22" s="5">
        <f t="shared" si="1"/>
        <v>3141.052710705616</v>
      </c>
      <c r="D22" s="5">
        <f>D9+D16</f>
        <v>135280.31407166744</v>
      </c>
      <c r="E22" s="5">
        <f>E9</f>
        <v>66948</v>
      </c>
      <c r="F22" s="5">
        <f aca="true" t="shared" si="2" ref="F22:G25">F9+F16</f>
        <v>11931.5</v>
      </c>
      <c r="G22" s="5">
        <f t="shared" si="2"/>
        <v>185.06896551724137</v>
      </c>
    </row>
    <row r="23" spans="1:7" ht="15">
      <c r="A23" s="6" t="s">
        <v>28</v>
      </c>
      <c r="B23" s="5">
        <f t="shared" si="1"/>
        <v>73.45563073011985</v>
      </c>
      <c r="C23" s="5">
        <f t="shared" si="1"/>
        <v>126.62759372837827</v>
      </c>
      <c r="D23" s="5">
        <f>D10+D17</f>
        <v>8.205199004474824</v>
      </c>
      <c r="E23" s="5">
        <f>E10+E17</f>
        <v>15.427134484142949</v>
      </c>
      <c r="F23" s="5">
        <f t="shared" si="2"/>
        <v>8.5</v>
      </c>
      <c r="G23" s="5">
        <f t="shared" si="2"/>
        <v>0</v>
      </c>
    </row>
    <row r="24" spans="1:7" ht="15">
      <c r="A24" s="6" t="s">
        <v>29</v>
      </c>
      <c r="B24" s="5">
        <f t="shared" si="1"/>
        <v>132.12170616711893</v>
      </c>
      <c r="C24" s="5">
        <f t="shared" si="1"/>
        <v>881.4665673777163</v>
      </c>
      <c r="D24" s="5">
        <f>D11+D18</f>
        <v>574492.4807293281</v>
      </c>
      <c r="E24" s="5">
        <f>E11+E18</f>
        <v>227719.6440718823</v>
      </c>
      <c r="F24" s="5">
        <f t="shared" si="2"/>
        <v>24160.5</v>
      </c>
      <c r="G24" s="5">
        <f t="shared" si="2"/>
        <v>107.37617554858934</v>
      </c>
    </row>
    <row r="25" spans="1:7" ht="15">
      <c r="A25" s="6" t="s">
        <v>30</v>
      </c>
      <c r="B25" s="5">
        <f t="shared" si="1"/>
        <v>465.2708988794432</v>
      </c>
      <c r="C25" s="5">
        <f t="shared" si="1"/>
        <v>2742.8531281882892</v>
      </c>
      <c r="D25" s="5">
        <f>D12+D19</f>
        <v>11741</v>
      </c>
      <c r="E25" s="5">
        <f>E12+E19</f>
        <v>5465.100473894255</v>
      </c>
      <c r="F25" s="5">
        <f t="shared" si="2"/>
        <v>827.5</v>
      </c>
      <c r="G25" s="5">
        <f t="shared" si="2"/>
        <v>31.55485893416928</v>
      </c>
    </row>
    <row r="27" ht="15.75">
      <c r="A27" s="1" t="s">
        <v>188</v>
      </c>
    </row>
    <row r="28" spans="1:7" ht="15">
      <c r="A28" s="6" t="s">
        <v>27</v>
      </c>
      <c r="B28" s="5">
        <f aca="true" t="shared" si="3" ref="B28:F31">B$6*B22/SUM(B$22:B$25)</f>
        <v>2.4117086502981446</v>
      </c>
      <c r="C28" s="5">
        <f>C$6*C22/SUM(C$22:C$25)</f>
        <v>26.43369953872979</v>
      </c>
      <c r="D28" s="5">
        <f t="shared" si="3"/>
        <v>394.67273502521056</v>
      </c>
      <c r="E28" s="5">
        <f t="shared" si="3"/>
        <v>414.64964221930956</v>
      </c>
      <c r="F28" s="5">
        <f t="shared" si="3"/>
        <v>634.2486595537262</v>
      </c>
      <c r="G28" s="5">
        <f>G$6*G22/SUM(G$22:G$25)</f>
        <v>2.284802043422733</v>
      </c>
    </row>
    <row r="29" spans="1:7" ht="15">
      <c r="A29" s="6" t="s">
        <v>28</v>
      </c>
      <c r="B29" s="5">
        <f t="shared" si="3"/>
        <v>0.06441592873147019</v>
      </c>
      <c r="C29" s="5">
        <f>C$6*C23/SUM(C$22:C$25)</f>
        <v>1.065641386570798</v>
      </c>
      <c r="D29" s="5">
        <f t="shared" si="3"/>
        <v>0.02393820826588726</v>
      </c>
      <c r="E29" s="5">
        <f t="shared" si="3"/>
        <v>0.09554961752881411</v>
      </c>
      <c r="F29" s="5">
        <f t="shared" si="3"/>
        <v>0.45183871317157714</v>
      </c>
      <c r="G29" s="5">
        <f>G$6*G23/SUM(G$22:G$25)</f>
        <v>0</v>
      </c>
    </row>
    <row r="30" spans="1:7" ht="15">
      <c r="A30" s="6" t="s">
        <v>29</v>
      </c>
      <c r="B30" s="5">
        <f t="shared" si="3"/>
        <v>0.11586235559817502</v>
      </c>
      <c r="C30" s="5">
        <f>C$6*C24/SUM(C$22:C$25)</f>
        <v>7.418029731269232</v>
      </c>
      <c r="D30" s="5">
        <f t="shared" si="3"/>
        <v>1676.049617246925</v>
      </c>
      <c r="E30" s="5">
        <f t="shared" si="3"/>
        <v>1410.4061202831228</v>
      </c>
      <c r="F30" s="5">
        <f t="shared" si="3"/>
        <v>1284.3116740684575</v>
      </c>
      <c r="G30" s="5">
        <f>G$6*G24/SUM(G$22:G$25)</f>
        <v>1.3256317968961648</v>
      </c>
    </row>
    <row r="31" spans="1:7" ht="15">
      <c r="A31" s="6" t="s">
        <v>30</v>
      </c>
      <c r="B31" s="5">
        <f t="shared" si="3"/>
        <v>0.40801306537220977</v>
      </c>
      <c r="C31" s="5">
        <f>C$6*C25/SUM(C$22:C$25)</f>
        <v>23.082629343430177</v>
      </c>
      <c r="D31" s="5">
        <f t="shared" si="3"/>
        <v>34.25370951959885</v>
      </c>
      <c r="E31" s="5">
        <f t="shared" si="3"/>
        <v>33.84868788003872</v>
      </c>
      <c r="F31" s="5">
        <f t="shared" si="3"/>
        <v>43.98782766464471</v>
      </c>
      <c r="G31" s="5">
        <f>G$6*G25/SUM(G$22:G$25)</f>
        <v>0.3895661596811022</v>
      </c>
    </row>
    <row r="32" spans="1:7" ht="15">
      <c r="A32" s="6" t="s">
        <v>136</v>
      </c>
      <c r="B32" s="5">
        <f aca="true" t="shared" si="4" ref="B32:G32">SUM(B28:B31)</f>
        <v>2.9999999999999996</v>
      </c>
      <c r="C32" s="5">
        <f t="shared" si="4"/>
        <v>58</v>
      </c>
      <c r="D32" s="5">
        <f t="shared" si="4"/>
        <v>2105.0000000000005</v>
      </c>
      <c r="E32" s="5">
        <f t="shared" si="4"/>
        <v>1859</v>
      </c>
      <c r="F32" s="5">
        <f t="shared" si="4"/>
        <v>1963</v>
      </c>
      <c r="G32" s="5">
        <f t="shared" si="4"/>
        <v>4</v>
      </c>
    </row>
    <row r="34" ht="15.75">
      <c r="A34" s="1" t="s">
        <v>210</v>
      </c>
    </row>
    <row r="35" spans="1:7" ht="15">
      <c r="A35" s="6" t="s">
        <v>27</v>
      </c>
      <c r="B35" s="5">
        <f aca="true" t="shared" si="5" ref="B35:D38">B28</f>
        <v>2.4117086502981446</v>
      </c>
      <c r="C35" s="5">
        <f>C28</f>
        <v>26.43369953872979</v>
      </c>
      <c r="D35" s="5">
        <f t="shared" si="5"/>
        <v>394.67273502521056</v>
      </c>
      <c r="E35" s="5">
        <f>E28+E5</f>
        <v>714.6496422193095</v>
      </c>
      <c r="F35" s="5">
        <f aca="true" t="shared" si="6" ref="F35:G38">F28</f>
        <v>634.2486595537262</v>
      </c>
      <c r="G35" s="5">
        <f t="shared" si="6"/>
        <v>2.284802043422733</v>
      </c>
    </row>
    <row r="36" spans="1:7" ht="15">
      <c r="A36" s="6" t="s">
        <v>28</v>
      </c>
      <c r="B36" s="5">
        <f t="shared" si="5"/>
        <v>0.06441592873147019</v>
      </c>
      <c r="C36" s="5">
        <f>C29</f>
        <v>1.065641386570798</v>
      </c>
      <c r="D36" s="5">
        <f t="shared" si="5"/>
        <v>0.02393820826588726</v>
      </c>
      <c r="E36" s="5">
        <f>E29</f>
        <v>0.09554961752881411</v>
      </c>
      <c r="F36" s="5">
        <f t="shared" si="6"/>
        <v>0.45183871317157714</v>
      </c>
      <c r="G36" s="5">
        <f t="shared" si="6"/>
        <v>0</v>
      </c>
    </row>
    <row r="37" spans="1:7" ht="15">
      <c r="A37" s="6" t="s">
        <v>29</v>
      </c>
      <c r="B37" s="5">
        <f t="shared" si="5"/>
        <v>0.11586235559817502</v>
      </c>
      <c r="C37" s="5">
        <f>C30</f>
        <v>7.418029731269232</v>
      </c>
      <c r="D37" s="5">
        <f t="shared" si="5"/>
        <v>1676.049617246925</v>
      </c>
      <c r="E37" s="5">
        <f>E30</f>
        <v>1410.4061202831228</v>
      </c>
      <c r="F37" s="5">
        <f t="shared" si="6"/>
        <v>1284.3116740684575</v>
      </c>
      <c r="G37" s="5">
        <f t="shared" si="6"/>
        <v>1.3256317968961648</v>
      </c>
    </row>
    <row r="38" spans="1:7" ht="15">
      <c r="A38" s="6" t="s">
        <v>30</v>
      </c>
      <c r="B38" s="5">
        <f t="shared" si="5"/>
        <v>0.40801306537220977</v>
      </c>
      <c r="C38" s="5">
        <f>C31</f>
        <v>23.082629343430177</v>
      </c>
      <c r="D38" s="5">
        <f t="shared" si="5"/>
        <v>34.25370951959885</v>
      </c>
      <c r="E38" s="5">
        <f>E31</f>
        <v>33.84868788003872</v>
      </c>
      <c r="F38" s="5">
        <f t="shared" si="6"/>
        <v>43.98782766464471</v>
      </c>
      <c r="G38" s="5">
        <f t="shared" si="6"/>
        <v>0.3895661596811022</v>
      </c>
    </row>
    <row r="39" spans="1:7" ht="15.75">
      <c r="A39" s="38" t="s">
        <v>136</v>
      </c>
      <c r="B39" s="2">
        <f aca="true" t="shared" si="7" ref="B39:G39">SUM(B35:B38)</f>
        <v>2.9999999999999996</v>
      </c>
      <c r="C39" s="2">
        <f t="shared" si="7"/>
        <v>58</v>
      </c>
      <c r="D39" s="2">
        <f t="shared" si="7"/>
        <v>2105.0000000000005</v>
      </c>
      <c r="E39" s="2">
        <f t="shared" si="7"/>
        <v>2159</v>
      </c>
      <c r="F39" s="2">
        <f t="shared" si="7"/>
        <v>1963</v>
      </c>
      <c r="G39" s="2">
        <f t="shared" si="7"/>
        <v>4</v>
      </c>
    </row>
    <row r="41" spans="2:7" ht="15">
      <c r="B41" s="5"/>
      <c r="C41" s="5"/>
      <c r="D41" s="5"/>
      <c r="E41" s="5"/>
      <c r="F41" s="5"/>
      <c r="G41" s="5"/>
    </row>
    <row r="42" spans="2:7" ht="15">
      <c r="B42" s="5"/>
      <c r="C42" s="5"/>
      <c r="D42" s="5"/>
      <c r="E42" s="5"/>
      <c r="F42" s="5"/>
      <c r="G42" s="5"/>
    </row>
    <row r="43" spans="2:7" ht="15">
      <c r="B43" s="5"/>
      <c r="C43" s="5"/>
      <c r="D43" s="5"/>
      <c r="E43" s="5"/>
      <c r="F43" s="5"/>
      <c r="G43" s="5"/>
    </row>
    <row r="44" spans="2:7" ht="15">
      <c r="B44" s="5"/>
      <c r="C44" s="5"/>
      <c r="D44" s="5"/>
      <c r="E44" s="5"/>
      <c r="F44" s="5"/>
      <c r="G44" s="5"/>
    </row>
    <row r="45" spans="2:7" ht="15">
      <c r="B45" s="5"/>
      <c r="C45" s="5"/>
      <c r="D45" s="5"/>
      <c r="E45" s="5"/>
      <c r="F45" s="5"/>
      <c r="G45" s="5"/>
    </row>
    <row r="46" spans="2:7" ht="15">
      <c r="B46" s="5"/>
      <c r="C46" s="5"/>
      <c r="D46" s="5"/>
      <c r="E46" s="5"/>
      <c r="F46" s="5"/>
      <c r="G46" s="5"/>
    </row>
    <row r="47" spans="2:7" ht="15">
      <c r="B47" s="5"/>
      <c r="C47" s="5"/>
      <c r="D47" s="5"/>
      <c r="E47" s="5"/>
      <c r="F47" s="5"/>
      <c r="G47" s="5"/>
    </row>
    <row r="48" spans="2:7" ht="15">
      <c r="B48" s="5"/>
      <c r="C48" s="5"/>
      <c r="D48" s="5"/>
      <c r="E48" s="5"/>
      <c r="F48" s="5"/>
      <c r="G48" s="5"/>
    </row>
    <row r="49" spans="2:7" ht="15">
      <c r="B49" s="5"/>
      <c r="C49" s="5"/>
      <c r="D49" s="5"/>
      <c r="E49" s="5"/>
      <c r="F49" s="5"/>
      <c r="G49" s="5"/>
    </row>
    <row r="50" spans="2:7" ht="15">
      <c r="B50" s="5"/>
      <c r="C50" s="5"/>
      <c r="D50" s="5"/>
      <c r="E50" s="5"/>
      <c r="F50" s="5"/>
      <c r="G50" s="5"/>
    </row>
    <row r="51" spans="2:7" ht="15">
      <c r="B51" s="5"/>
      <c r="C51" s="5"/>
      <c r="D51" s="5"/>
      <c r="E51" s="5"/>
      <c r="F51" s="5"/>
      <c r="G51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ignoredErrors>
    <ignoredError sqref="E22 E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4.3359375" style="3" customWidth="1"/>
    <col min="2" max="2" width="7.5546875" style="3" customWidth="1"/>
    <col min="3" max="3" width="4.4453125" style="3" bestFit="1" customWidth="1"/>
    <col min="4" max="4" width="5.4453125" style="3" bestFit="1" customWidth="1"/>
    <col min="5" max="5" width="4.4453125" style="3" bestFit="1" customWidth="1"/>
    <col min="6" max="6" width="1.77734375" style="3" customWidth="1"/>
    <col min="7" max="7" width="7.10546875" style="3" bestFit="1" customWidth="1"/>
    <col min="8" max="8" width="3.99609375" style="3" bestFit="1" customWidth="1"/>
    <col min="9" max="9" width="4.4453125" style="3" bestFit="1" customWidth="1"/>
    <col min="10" max="10" width="3.4453125" style="3" bestFit="1" customWidth="1"/>
    <col min="11" max="11" width="1.88671875" style="3" customWidth="1"/>
    <col min="12" max="13" width="9.88671875" style="3" customWidth="1"/>
    <col min="14" max="14" width="2.6640625" style="3" customWidth="1"/>
    <col min="15" max="15" width="10.3359375" style="3" bestFit="1" customWidth="1"/>
    <col min="16" max="16" width="5.4453125" style="3" bestFit="1" customWidth="1"/>
    <col min="17" max="17" width="6.4453125" style="3" bestFit="1" customWidth="1"/>
    <col min="18" max="18" width="5.4453125" style="3" bestFit="1" customWidth="1"/>
    <col min="19" max="19" width="1.99609375" style="3" customWidth="1"/>
    <col min="20" max="20" width="7.10546875" style="3" bestFit="1" customWidth="1"/>
    <col min="21" max="21" width="3.99609375" style="3" bestFit="1" customWidth="1"/>
    <col min="22" max="22" width="4.10546875" style="3" bestFit="1" customWidth="1"/>
    <col min="23" max="23" width="3.4453125" style="3" bestFit="1" customWidth="1"/>
    <col min="24" max="24" width="8.88671875" style="3" customWidth="1"/>
    <col min="25" max="16384" width="8.88671875" style="3" customWidth="1"/>
  </cols>
  <sheetData>
    <row r="1" spans="1:10" ht="15">
      <c r="A1" s="9" t="s">
        <v>211</v>
      </c>
      <c r="B1" s="9"/>
      <c r="C1" s="9"/>
      <c r="D1" s="9"/>
      <c r="E1" s="9"/>
      <c r="F1" s="9"/>
      <c r="G1" s="9"/>
      <c r="H1" s="9"/>
      <c r="I1" s="9"/>
      <c r="J1" s="9"/>
    </row>
    <row r="2" spans="1:23" ht="15">
      <c r="A2" s="18"/>
      <c r="B2" s="19" t="s">
        <v>169</v>
      </c>
      <c r="C2" s="19"/>
      <c r="D2" s="19"/>
      <c r="E2" s="19"/>
      <c r="F2" s="19"/>
      <c r="G2" s="20"/>
      <c r="H2" s="19"/>
      <c r="I2" s="19"/>
      <c r="J2" s="19"/>
      <c r="L2" s="18" t="s">
        <v>190</v>
      </c>
      <c r="M2" s="18"/>
      <c r="O2" s="18" t="s">
        <v>191</v>
      </c>
      <c r="P2" s="18"/>
      <c r="Q2" s="18"/>
      <c r="R2" s="18"/>
      <c r="S2" s="18"/>
      <c r="T2" s="18"/>
      <c r="U2" s="18"/>
      <c r="V2" s="18"/>
      <c r="W2" s="18"/>
    </row>
    <row r="3" spans="1:23" ht="15">
      <c r="A3" s="21"/>
      <c r="B3" s="34" t="s">
        <v>170</v>
      </c>
      <c r="C3" s="34"/>
      <c r="D3" s="34"/>
      <c r="E3" s="34"/>
      <c r="F3" s="19"/>
      <c r="G3" s="34" t="s">
        <v>171</v>
      </c>
      <c r="H3" s="34"/>
      <c r="I3" s="34"/>
      <c r="J3" s="34"/>
      <c r="L3" s="19" t="s">
        <v>170</v>
      </c>
      <c r="M3" s="19" t="s">
        <v>171</v>
      </c>
      <c r="O3" s="34" t="s">
        <v>170</v>
      </c>
      <c r="P3" s="34"/>
      <c r="Q3" s="34"/>
      <c r="R3" s="34"/>
      <c r="S3" s="19"/>
      <c r="T3" s="34" t="s">
        <v>171</v>
      </c>
      <c r="U3" s="34"/>
      <c r="V3" s="34"/>
      <c r="W3" s="34"/>
    </row>
    <row r="4" spans="1:23" ht="15">
      <c r="A4" s="21"/>
      <c r="B4" s="22" t="s">
        <v>172</v>
      </c>
      <c r="C4" s="23" t="s">
        <v>173</v>
      </c>
      <c r="D4" s="23" t="s">
        <v>174</v>
      </c>
      <c r="E4" s="23" t="s">
        <v>175</v>
      </c>
      <c r="F4" s="23"/>
      <c r="G4" s="23" t="s">
        <v>172</v>
      </c>
      <c r="H4" s="23" t="s">
        <v>173</v>
      </c>
      <c r="I4" s="23" t="s">
        <v>174</v>
      </c>
      <c r="J4" s="23" t="s">
        <v>175</v>
      </c>
      <c r="L4" s="19"/>
      <c r="M4" s="19"/>
      <c r="O4" s="22" t="s">
        <v>172</v>
      </c>
      <c r="P4" s="23" t="s">
        <v>173</v>
      </c>
      <c r="Q4" s="23" t="s">
        <v>174</v>
      </c>
      <c r="R4" s="23" t="s">
        <v>175</v>
      </c>
      <c r="S4" s="23"/>
      <c r="T4" s="23" t="s">
        <v>172</v>
      </c>
      <c r="U4" s="23" t="s">
        <v>173</v>
      </c>
      <c r="V4" s="23" t="s">
        <v>174</v>
      </c>
      <c r="W4" s="23" t="s">
        <v>175</v>
      </c>
    </row>
    <row r="5" spans="1:23" ht="15">
      <c r="A5" s="24" t="s">
        <v>101</v>
      </c>
      <c r="B5" s="25">
        <v>8.37469063862663</v>
      </c>
      <c r="C5" s="26">
        <v>0</v>
      </c>
      <c r="D5" s="26">
        <v>85.86955098406379</v>
      </c>
      <c r="E5" s="26">
        <v>5.755758377309568</v>
      </c>
      <c r="F5" s="26"/>
      <c r="G5" s="26">
        <v>0</v>
      </c>
      <c r="H5" s="26">
        <v>0</v>
      </c>
      <c r="I5" s="26">
        <v>0</v>
      </c>
      <c r="J5" s="26">
        <v>0</v>
      </c>
      <c r="L5" s="27">
        <v>15.273399999999981</v>
      </c>
      <c r="M5" s="27">
        <v>0</v>
      </c>
      <c r="O5" s="28">
        <f>$L5*B5/100</f>
        <v>1.2790999999999981</v>
      </c>
      <c r="P5" s="28">
        <f aca="true" t="shared" si="0" ref="P5:P28">$L5*C5/100</f>
        <v>0</v>
      </c>
      <c r="Q5" s="28">
        <f aca="true" t="shared" si="1" ref="Q5:Q28">$L5*D5/100</f>
        <v>13.115199999999984</v>
      </c>
      <c r="R5" s="28">
        <f aca="true" t="shared" si="2" ref="R5:R28">$L5*E5/100</f>
        <v>0.8790999999999984</v>
      </c>
      <c r="S5" s="28"/>
      <c r="T5" s="28">
        <f aca="true" t="shared" si="3" ref="T5:T28">$M5*G5/100</f>
        <v>0</v>
      </c>
      <c r="U5" s="28">
        <f aca="true" t="shared" si="4" ref="U5:U28">$M5*H5/100</f>
        <v>0</v>
      </c>
      <c r="V5" s="28">
        <f aca="true" t="shared" si="5" ref="V5:V28">$M5*I5/100</f>
        <v>0</v>
      </c>
      <c r="W5" s="28">
        <f aca="true" t="shared" si="6" ref="W5:W28">$M5*J5/100</f>
        <v>0</v>
      </c>
    </row>
    <row r="6" spans="1:23" ht="15">
      <c r="A6" s="24" t="s">
        <v>102</v>
      </c>
      <c r="B6" s="25">
        <v>97.36167004711831</v>
      </c>
      <c r="C6" s="26">
        <v>1.9171192311292735</v>
      </c>
      <c r="D6" s="26">
        <v>0.6116516366586541</v>
      </c>
      <c r="E6" s="26">
        <v>0.1095590850937688</v>
      </c>
      <c r="F6" s="26"/>
      <c r="G6" s="26">
        <v>84.50246866691982</v>
      </c>
      <c r="H6" s="26">
        <v>2.7971895176604744</v>
      </c>
      <c r="I6" s="26">
        <v>12.700341815419705</v>
      </c>
      <c r="J6" s="26">
        <v>0</v>
      </c>
      <c r="L6" s="27">
        <v>2003.013199999999</v>
      </c>
      <c r="M6" s="27">
        <v>4.930899999999994</v>
      </c>
      <c r="O6" s="28">
        <f>$L6*B6/100</f>
        <v>1950.1671027842249</v>
      </c>
      <c r="P6" s="28">
        <f t="shared" si="0"/>
        <v>38.40015125925784</v>
      </c>
      <c r="Q6" s="28">
        <f t="shared" si="1"/>
        <v>12.251463020288874</v>
      </c>
      <c r="R6" s="28">
        <f t="shared" si="2"/>
        <v>2.1944829362274203</v>
      </c>
      <c r="S6" s="28"/>
      <c r="T6" s="28">
        <f t="shared" si="3"/>
        <v>4.166732227497144</v>
      </c>
      <c r="U6" s="28">
        <f t="shared" si="4"/>
        <v>0.13792661792632016</v>
      </c>
      <c r="V6" s="28">
        <f t="shared" si="5"/>
        <v>0.6262411545765295</v>
      </c>
      <c r="W6" s="28">
        <f t="shared" si="6"/>
        <v>0</v>
      </c>
    </row>
    <row r="7" spans="1:23" ht="15">
      <c r="A7" s="24" t="s">
        <v>103</v>
      </c>
      <c r="B7" s="25">
        <v>0</v>
      </c>
      <c r="C7" s="26">
        <v>0</v>
      </c>
      <c r="D7" s="26">
        <v>100</v>
      </c>
      <c r="E7" s="26">
        <v>0</v>
      </c>
      <c r="F7" s="26"/>
      <c r="G7" s="26">
        <v>100</v>
      </c>
      <c r="H7" s="26">
        <v>0</v>
      </c>
      <c r="I7" s="26">
        <v>0</v>
      </c>
      <c r="J7" s="26">
        <v>0</v>
      </c>
      <c r="L7" s="27">
        <v>1.9168999999999974</v>
      </c>
      <c r="M7" s="27">
        <v>1.8065999999999938</v>
      </c>
      <c r="O7" s="28">
        <f aca="true" t="shared" si="7" ref="O7:O28">$L7*B7/100</f>
        <v>0</v>
      </c>
      <c r="P7" s="28">
        <f t="shared" si="0"/>
        <v>0</v>
      </c>
      <c r="Q7" s="28">
        <f t="shared" si="1"/>
        <v>1.9168999999999974</v>
      </c>
      <c r="R7" s="28">
        <f t="shared" si="2"/>
        <v>0</v>
      </c>
      <c r="S7" s="28"/>
      <c r="T7" s="28">
        <f t="shared" si="3"/>
        <v>1.8065999999999938</v>
      </c>
      <c r="U7" s="28">
        <f t="shared" si="4"/>
        <v>0</v>
      </c>
      <c r="V7" s="28">
        <f t="shared" si="5"/>
        <v>0</v>
      </c>
      <c r="W7" s="28">
        <f t="shared" si="6"/>
        <v>0</v>
      </c>
    </row>
    <row r="8" spans="1:23" ht="15">
      <c r="A8" s="24" t="s">
        <v>105</v>
      </c>
      <c r="B8" s="25">
        <v>92.99803580172753</v>
      </c>
      <c r="C8" s="26">
        <v>0.07337608519828785</v>
      </c>
      <c r="D8" s="26">
        <v>5.9939558513051185</v>
      </c>
      <c r="E8" s="26">
        <v>0.9346322617690579</v>
      </c>
      <c r="F8" s="26"/>
      <c r="G8" s="26">
        <v>0</v>
      </c>
      <c r="H8" s="26">
        <v>0</v>
      </c>
      <c r="I8" s="26">
        <v>0</v>
      </c>
      <c r="J8" s="26">
        <v>0</v>
      </c>
      <c r="L8" s="27">
        <v>406.11379999999906</v>
      </c>
      <c r="M8" s="27">
        <v>0</v>
      </c>
      <c r="O8" s="28">
        <f t="shared" si="7"/>
        <v>377.67785711975523</v>
      </c>
      <c r="P8" s="28">
        <f t="shared" si="0"/>
        <v>0.29799040789000364</v>
      </c>
      <c r="Q8" s="28">
        <f t="shared" si="1"/>
        <v>24.34228187805751</v>
      </c>
      <c r="R8" s="28">
        <f t="shared" si="2"/>
        <v>3.7956705942962596</v>
      </c>
      <c r="S8" s="28"/>
      <c r="T8" s="28">
        <f t="shared" si="3"/>
        <v>0</v>
      </c>
      <c r="U8" s="28">
        <f t="shared" si="4"/>
        <v>0</v>
      </c>
      <c r="V8" s="28">
        <f t="shared" si="5"/>
        <v>0</v>
      </c>
      <c r="W8" s="28">
        <f t="shared" si="6"/>
        <v>0</v>
      </c>
    </row>
    <row r="9" spans="1:23" ht="15">
      <c r="A9" s="24" t="s">
        <v>106</v>
      </c>
      <c r="B9" s="25">
        <v>100</v>
      </c>
      <c r="C9" s="26">
        <v>0</v>
      </c>
      <c r="D9" s="26">
        <v>0</v>
      </c>
      <c r="E9" s="26">
        <v>0</v>
      </c>
      <c r="F9" s="26"/>
      <c r="G9" s="26">
        <v>100</v>
      </c>
      <c r="H9" s="26">
        <v>0</v>
      </c>
      <c r="I9" s="26">
        <v>0</v>
      </c>
      <c r="J9" s="26">
        <v>0</v>
      </c>
      <c r="L9" s="27">
        <v>0.1772</v>
      </c>
      <c r="M9" s="27">
        <v>17.45719999999997</v>
      </c>
      <c r="O9" s="28">
        <f t="shared" si="7"/>
        <v>0.1772</v>
      </c>
      <c r="P9" s="28">
        <f t="shared" si="0"/>
        <v>0</v>
      </c>
      <c r="Q9" s="28">
        <f t="shared" si="1"/>
        <v>0</v>
      </c>
      <c r="R9" s="28">
        <f t="shared" si="2"/>
        <v>0</v>
      </c>
      <c r="S9" s="28"/>
      <c r="T9" s="28">
        <f t="shared" si="3"/>
        <v>17.45719999999997</v>
      </c>
      <c r="U9" s="28">
        <f t="shared" si="4"/>
        <v>0</v>
      </c>
      <c r="V9" s="28">
        <f t="shared" si="5"/>
        <v>0</v>
      </c>
      <c r="W9" s="28">
        <f t="shared" si="6"/>
        <v>0</v>
      </c>
    </row>
    <row r="10" spans="1:23" ht="15">
      <c r="A10" s="24" t="s">
        <v>107</v>
      </c>
      <c r="B10" s="25"/>
      <c r="C10" s="26"/>
      <c r="D10" s="26"/>
      <c r="E10" s="26"/>
      <c r="F10" s="26"/>
      <c r="G10" s="26"/>
      <c r="H10" s="26"/>
      <c r="I10" s="26"/>
      <c r="J10" s="26"/>
      <c r="L10" s="27">
        <v>0</v>
      </c>
      <c r="M10" s="27">
        <v>0</v>
      </c>
      <c r="O10" s="28">
        <f t="shared" si="7"/>
        <v>0</v>
      </c>
      <c r="P10" s="28">
        <f t="shared" si="0"/>
        <v>0</v>
      </c>
      <c r="Q10" s="28">
        <f t="shared" si="1"/>
        <v>0</v>
      </c>
      <c r="R10" s="28">
        <f t="shared" si="2"/>
        <v>0</v>
      </c>
      <c r="S10" s="28"/>
      <c r="T10" s="28">
        <f t="shared" si="3"/>
        <v>0</v>
      </c>
      <c r="U10" s="28">
        <f t="shared" si="4"/>
        <v>0</v>
      </c>
      <c r="V10" s="28">
        <f t="shared" si="5"/>
        <v>0</v>
      </c>
      <c r="W10" s="28">
        <f t="shared" si="6"/>
        <v>0</v>
      </c>
    </row>
    <row r="11" spans="1:23" ht="15">
      <c r="A11" s="24" t="s">
        <v>109</v>
      </c>
      <c r="B11" s="25"/>
      <c r="C11" s="26"/>
      <c r="D11" s="26"/>
      <c r="E11" s="26"/>
      <c r="F11" s="26"/>
      <c r="G11" s="26"/>
      <c r="H11" s="26"/>
      <c r="I11" s="26"/>
      <c r="J11" s="26"/>
      <c r="L11" s="27">
        <v>0</v>
      </c>
      <c r="M11" s="27">
        <v>0</v>
      </c>
      <c r="O11" s="28">
        <f t="shared" si="7"/>
        <v>0</v>
      </c>
      <c r="P11" s="28">
        <f t="shared" si="0"/>
        <v>0</v>
      </c>
      <c r="Q11" s="28">
        <f t="shared" si="1"/>
        <v>0</v>
      </c>
      <c r="R11" s="28">
        <f t="shared" si="2"/>
        <v>0</v>
      </c>
      <c r="S11" s="28"/>
      <c r="T11" s="28">
        <f t="shared" si="3"/>
        <v>0</v>
      </c>
      <c r="U11" s="28">
        <f t="shared" si="4"/>
        <v>0</v>
      </c>
      <c r="V11" s="28">
        <f t="shared" si="5"/>
        <v>0</v>
      </c>
      <c r="W11" s="28">
        <f t="shared" si="6"/>
        <v>0</v>
      </c>
    </row>
    <row r="12" spans="1:23" ht="15">
      <c r="A12" s="24" t="s">
        <v>113</v>
      </c>
      <c r="B12" s="25"/>
      <c r="C12" s="26"/>
      <c r="D12" s="26"/>
      <c r="E12" s="26"/>
      <c r="F12" s="26"/>
      <c r="G12" s="26"/>
      <c r="H12" s="26"/>
      <c r="I12" s="26"/>
      <c r="J12" s="26"/>
      <c r="L12" s="27">
        <v>0</v>
      </c>
      <c r="M12" s="27">
        <v>0</v>
      </c>
      <c r="O12" s="28">
        <f t="shared" si="7"/>
        <v>0</v>
      </c>
      <c r="P12" s="28">
        <f t="shared" si="0"/>
        <v>0</v>
      </c>
      <c r="Q12" s="28">
        <f t="shared" si="1"/>
        <v>0</v>
      </c>
      <c r="R12" s="28">
        <f t="shared" si="2"/>
        <v>0</v>
      </c>
      <c r="S12" s="28"/>
      <c r="T12" s="28">
        <f t="shared" si="3"/>
        <v>0</v>
      </c>
      <c r="U12" s="28">
        <f t="shared" si="4"/>
        <v>0</v>
      </c>
      <c r="V12" s="28">
        <f t="shared" si="5"/>
        <v>0</v>
      </c>
      <c r="W12" s="28">
        <f t="shared" si="6"/>
        <v>0</v>
      </c>
    </row>
    <row r="13" spans="1:23" ht="15">
      <c r="A13" s="24" t="s">
        <v>32</v>
      </c>
      <c r="B13" s="25">
        <v>41.213283997989976</v>
      </c>
      <c r="C13" s="26">
        <v>58.76791656564173</v>
      </c>
      <c r="D13" s="26">
        <v>0.01879943636830033</v>
      </c>
      <c r="E13" s="26">
        <v>0</v>
      </c>
      <c r="F13" s="26"/>
      <c r="G13" s="26">
        <v>84.97857926362336</v>
      </c>
      <c r="H13" s="26">
        <v>0</v>
      </c>
      <c r="I13" s="26">
        <v>15.021420736376637</v>
      </c>
      <c r="J13" s="26">
        <v>0</v>
      </c>
      <c r="L13" s="27">
        <v>113.83319999999978</v>
      </c>
      <c r="M13" s="27">
        <v>14.495299999999979</v>
      </c>
      <c r="O13" s="28">
        <f t="shared" si="7"/>
        <v>46.91439999999983</v>
      </c>
      <c r="P13" s="28">
        <f t="shared" si="0"/>
        <v>66.89739999999995</v>
      </c>
      <c r="Q13" s="28">
        <f t="shared" si="1"/>
        <v>0.02140000000000001</v>
      </c>
      <c r="R13" s="28">
        <f t="shared" si="2"/>
        <v>0</v>
      </c>
      <c r="S13" s="28"/>
      <c r="T13" s="28">
        <f t="shared" si="3"/>
        <v>12.317899999999979</v>
      </c>
      <c r="U13" s="28">
        <f t="shared" si="4"/>
        <v>0</v>
      </c>
      <c r="V13" s="28">
        <f t="shared" si="5"/>
        <v>2.1773999999999996</v>
      </c>
      <c r="W13" s="28">
        <f t="shared" si="6"/>
        <v>0</v>
      </c>
    </row>
    <row r="14" spans="1:23" ht="15">
      <c r="A14" s="24" t="s">
        <v>118</v>
      </c>
      <c r="B14" s="25">
        <v>95.4816708890035</v>
      </c>
      <c r="C14" s="26">
        <v>0.6984024345203458</v>
      </c>
      <c r="D14" s="26">
        <v>3.8199266764761615</v>
      </c>
      <c r="E14" s="26">
        <v>0</v>
      </c>
      <c r="F14" s="26"/>
      <c r="G14" s="26">
        <v>98.47892562990627</v>
      </c>
      <c r="H14" s="26">
        <v>0</v>
      </c>
      <c r="I14" s="26">
        <v>1.5210743700937248</v>
      </c>
      <c r="J14" s="26">
        <v>0</v>
      </c>
      <c r="L14" s="27">
        <v>839.8228995196937</v>
      </c>
      <c r="M14" s="27">
        <v>105.54889999999988</v>
      </c>
      <c r="O14" s="28">
        <f t="shared" si="7"/>
        <v>801.8769369698805</v>
      </c>
      <c r="P14" s="28">
        <f t="shared" si="0"/>
        <v>5.865343575904898</v>
      </c>
      <c r="Q14" s="28">
        <f t="shared" si="1"/>
        <v>32.080618973908365</v>
      </c>
      <c r="R14" s="28">
        <f t="shared" si="2"/>
        <v>0</v>
      </c>
      <c r="S14" s="28"/>
      <c r="T14" s="28">
        <f t="shared" si="3"/>
        <v>103.94342273418403</v>
      </c>
      <c r="U14" s="28">
        <f t="shared" si="4"/>
        <v>0</v>
      </c>
      <c r="V14" s="28">
        <f t="shared" si="5"/>
        <v>1.6054772658158536</v>
      </c>
      <c r="W14" s="28">
        <f t="shared" si="6"/>
        <v>0</v>
      </c>
    </row>
    <row r="15" spans="1:23" ht="15">
      <c r="A15" s="24" t="s">
        <v>119</v>
      </c>
      <c r="B15" s="25">
        <v>90.82784665669644</v>
      </c>
      <c r="C15" s="26">
        <v>4.940612980478507</v>
      </c>
      <c r="D15" s="26">
        <v>4.231540362825037</v>
      </c>
      <c r="E15" s="26">
        <v>0</v>
      </c>
      <c r="F15" s="26"/>
      <c r="G15" s="26">
        <v>0</v>
      </c>
      <c r="H15" s="26">
        <v>0</v>
      </c>
      <c r="I15" s="26">
        <v>0</v>
      </c>
      <c r="J15" s="26">
        <v>0</v>
      </c>
      <c r="L15" s="27">
        <v>702.5310999999983</v>
      </c>
      <c r="M15" s="27">
        <v>0</v>
      </c>
      <c r="O15" s="28">
        <f t="shared" si="7"/>
        <v>638.0938702236012</v>
      </c>
      <c r="P15" s="28">
        <f t="shared" si="0"/>
        <v>34.70934271849836</v>
      </c>
      <c r="Q15" s="28">
        <f t="shared" si="1"/>
        <v>29.727887057898656</v>
      </c>
      <c r="R15" s="28">
        <f t="shared" si="2"/>
        <v>0</v>
      </c>
      <c r="S15" s="28"/>
      <c r="T15" s="28">
        <f t="shared" si="3"/>
        <v>0</v>
      </c>
      <c r="U15" s="28">
        <f t="shared" si="4"/>
        <v>0</v>
      </c>
      <c r="V15" s="28">
        <f t="shared" si="5"/>
        <v>0</v>
      </c>
      <c r="W15" s="28">
        <f t="shared" si="6"/>
        <v>0</v>
      </c>
    </row>
    <row r="16" spans="1:23" ht="15">
      <c r="A16" s="24" t="s">
        <v>99</v>
      </c>
      <c r="B16" s="25">
        <v>0</v>
      </c>
      <c r="C16" s="26">
        <v>0</v>
      </c>
      <c r="D16" s="26">
        <v>100</v>
      </c>
      <c r="E16" s="26">
        <v>0</v>
      </c>
      <c r="F16" s="26"/>
      <c r="G16" s="26">
        <v>0</v>
      </c>
      <c r="H16" s="26">
        <v>0</v>
      </c>
      <c r="I16" s="26">
        <v>0</v>
      </c>
      <c r="J16" s="26">
        <v>0</v>
      </c>
      <c r="L16" s="27">
        <v>8.381499999999996</v>
      </c>
      <c r="M16" s="27">
        <v>0</v>
      </c>
      <c r="O16" s="28">
        <f t="shared" si="7"/>
        <v>0</v>
      </c>
      <c r="P16" s="28">
        <f t="shared" si="0"/>
        <v>0</v>
      </c>
      <c r="Q16" s="28">
        <f t="shared" si="1"/>
        <v>8.381499999999996</v>
      </c>
      <c r="R16" s="28">
        <f t="shared" si="2"/>
        <v>0</v>
      </c>
      <c r="S16" s="28"/>
      <c r="T16" s="28">
        <f t="shared" si="3"/>
        <v>0</v>
      </c>
      <c r="U16" s="28">
        <f t="shared" si="4"/>
        <v>0</v>
      </c>
      <c r="V16" s="28">
        <f t="shared" si="5"/>
        <v>0</v>
      </c>
      <c r="W16" s="28">
        <f t="shared" si="6"/>
        <v>0</v>
      </c>
    </row>
    <row r="17" spans="1:23" ht="15">
      <c r="A17" s="24" t="s">
        <v>104</v>
      </c>
      <c r="B17" s="25">
        <v>5.380822015534291</v>
      </c>
      <c r="C17" s="26">
        <v>0</v>
      </c>
      <c r="D17" s="26">
        <v>94.6191779844657</v>
      </c>
      <c r="E17" s="26">
        <v>0</v>
      </c>
      <c r="F17" s="26"/>
      <c r="G17" s="26">
        <v>85.22892618100686</v>
      </c>
      <c r="H17" s="26">
        <v>0</v>
      </c>
      <c r="I17" s="26">
        <v>14.771073818993148</v>
      </c>
      <c r="J17" s="26">
        <v>0</v>
      </c>
      <c r="L17" s="27">
        <v>11.213899999999992</v>
      </c>
      <c r="M17" s="27">
        <v>8.247199999999975</v>
      </c>
      <c r="O17" s="28">
        <f t="shared" si="7"/>
        <v>0.6033999999999995</v>
      </c>
      <c r="P17" s="28">
        <f t="shared" si="0"/>
        <v>0</v>
      </c>
      <c r="Q17" s="28">
        <f t="shared" si="1"/>
        <v>10.610499999999991</v>
      </c>
      <c r="R17" s="28">
        <f t="shared" si="2"/>
        <v>0</v>
      </c>
      <c r="S17" s="28"/>
      <c r="T17" s="28">
        <f t="shared" si="3"/>
        <v>7.028999999999976</v>
      </c>
      <c r="U17" s="28">
        <f t="shared" si="4"/>
        <v>0</v>
      </c>
      <c r="V17" s="28">
        <f t="shared" si="5"/>
        <v>1.2181999999999993</v>
      </c>
      <c r="W17" s="28">
        <f t="shared" si="6"/>
        <v>0</v>
      </c>
    </row>
    <row r="18" spans="1:23" ht="15">
      <c r="A18" s="24" t="s">
        <v>108</v>
      </c>
      <c r="B18" s="25"/>
      <c r="C18" s="26"/>
      <c r="D18" s="26"/>
      <c r="E18" s="26"/>
      <c r="F18" s="26"/>
      <c r="G18" s="26"/>
      <c r="H18" s="26"/>
      <c r="I18" s="26"/>
      <c r="J18" s="26"/>
      <c r="L18" s="27">
        <v>0</v>
      </c>
      <c r="M18" s="27">
        <v>0</v>
      </c>
      <c r="O18" s="28">
        <f t="shared" si="7"/>
        <v>0</v>
      </c>
      <c r="P18" s="28">
        <f t="shared" si="0"/>
        <v>0</v>
      </c>
      <c r="Q18" s="28">
        <f t="shared" si="1"/>
        <v>0</v>
      </c>
      <c r="R18" s="28">
        <f t="shared" si="2"/>
        <v>0</v>
      </c>
      <c r="S18" s="28"/>
      <c r="T18" s="28">
        <f t="shared" si="3"/>
        <v>0</v>
      </c>
      <c r="U18" s="28">
        <f t="shared" si="4"/>
        <v>0</v>
      </c>
      <c r="V18" s="28">
        <f t="shared" si="5"/>
        <v>0</v>
      </c>
      <c r="W18" s="28">
        <f t="shared" si="6"/>
        <v>0</v>
      </c>
    </row>
    <row r="19" spans="1:23" ht="15">
      <c r="A19" s="24" t="s">
        <v>110</v>
      </c>
      <c r="B19" s="25"/>
      <c r="C19" s="26"/>
      <c r="D19" s="26"/>
      <c r="E19" s="26"/>
      <c r="F19" s="26"/>
      <c r="G19" s="26"/>
      <c r="H19" s="26"/>
      <c r="I19" s="26"/>
      <c r="J19" s="26"/>
      <c r="L19" s="27">
        <v>0</v>
      </c>
      <c r="M19" s="27">
        <v>0</v>
      </c>
      <c r="O19" s="28">
        <f t="shared" si="7"/>
        <v>0</v>
      </c>
      <c r="P19" s="28">
        <f t="shared" si="0"/>
        <v>0</v>
      </c>
      <c r="Q19" s="28">
        <f t="shared" si="1"/>
        <v>0</v>
      </c>
      <c r="R19" s="28">
        <f t="shared" si="2"/>
        <v>0</v>
      </c>
      <c r="S19" s="28"/>
      <c r="T19" s="28">
        <f t="shared" si="3"/>
        <v>0</v>
      </c>
      <c r="U19" s="28">
        <f t="shared" si="4"/>
        <v>0</v>
      </c>
      <c r="V19" s="28">
        <f t="shared" si="5"/>
        <v>0</v>
      </c>
      <c r="W19" s="28">
        <f t="shared" si="6"/>
        <v>0</v>
      </c>
    </row>
    <row r="20" spans="1:23" ht="15">
      <c r="A20" s="24" t="s">
        <v>114</v>
      </c>
      <c r="B20" s="25">
        <v>6.6063854105814</v>
      </c>
      <c r="C20" s="26">
        <v>0</v>
      </c>
      <c r="D20" s="26">
        <v>93.3936145894186</v>
      </c>
      <c r="E20" s="26">
        <v>0</v>
      </c>
      <c r="F20" s="26"/>
      <c r="G20" s="26">
        <v>0</v>
      </c>
      <c r="H20" s="26">
        <v>0</v>
      </c>
      <c r="I20" s="26">
        <v>0</v>
      </c>
      <c r="J20" s="26">
        <v>0</v>
      </c>
      <c r="L20" s="27">
        <v>110.2387999999999</v>
      </c>
      <c r="M20" s="27">
        <v>0</v>
      </c>
      <c r="O20" s="28">
        <f t="shared" si="7"/>
        <v>7.282800000000002</v>
      </c>
      <c r="P20" s="28">
        <f t="shared" si="0"/>
        <v>0</v>
      </c>
      <c r="Q20" s="28">
        <f t="shared" si="1"/>
        <v>102.95599999999989</v>
      </c>
      <c r="R20" s="28">
        <f t="shared" si="2"/>
        <v>0</v>
      </c>
      <c r="S20" s="28"/>
      <c r="T20" s="28">
        <f t="shared" si="3"/>
        <v>0</v>
      </c>
      <c r="U20" s="28">
        <f t="shared" si="4"/>
        <v>0</v>
      </c>
      <c r="V20" s="28">
        <f t="shared" si="5"/>
        <v>0</v>
      </c>
      <c r="W20" s="28">
        <f t="shared" si="6"/>
        <v>0</v>
      </c>
    </row>
    <row r="21" spans="1:23" ht="15">
      <c r="A21" s="24" t="s">
        <v>40</v>
      </c>
      <c r="B21" s="25">
        <v>55.508461114455784</v>
      </c>
      <c r="C21" s="26">
        <v>0</v>
      </c>
      <c r="D21" s="26">
        <v>44.491538885544216</v>
      </c>
      <c r="E21" s="26">
        <v>0</v>
      </c>
      <c r="F21" s="26"/>
      <c r="G21" s="26">
        <v>0</v>
      </c>
      <c r="H21" s="26">
        <v>0</v>
      </c>
      <c r="I21" s="26">
        <v>0</v>
      </c>
      <c r="J21" s="26">
        <v>0</v>
      </c>
      <c r="L21" s="27">
        <v>251.88539999999955</v>
      </c>
      <c r="M21" s="27">
        <v>0</v>
      </c>
      <c r="O21" s="28">
        <f t="shared" si="7"/>
        <v>139.81770931199117</v>
      </c>
      <c r="P21" s="28">
        <f t="shared" si="0"/>
        <v>0</v>
      </c>
      <c r="Q21" s="28">
        <f t="shared" si="1"/>
        <v>112.06769068800838</v>
      </c>
      <c r="R21" s="28">
        <f t="shared" si="2"/>
        <v>0</v>
      </c>
      <c r="S21" s="28"/>
      <c r="T21" s="28">
        <f t="shared" si="3"/>
        <v>0</v>
      </c>
      <c r="U21" s="28">
        <f t="shared" si="4"/>
        <v>0</v>
      </c>
      <c r="V21" s="28">
        <f t="shared" si="5"/>
        <v>0</v>
      </c>
      <c r="W21" s="28">
        <f t="shared" si="6"/>
        <v>0</v>
      </c>
    </row>
    <row r="22" spans="1:23" ht="15">
      <c r="A22" s="24" t="s">
        <v>116</v>
      </c>
      <c r="B22" s="25">
        <v>0</v>
      </c>
      <c r="C22" s="26">
        <v>0</v>
      </c>
      <c r="D22" s="26">
        <v>100</v>
      </c>
      <c r="E22" s="26">
        <v>0</v>
      </c>
      <c r="F22" s="26"/>
      <c r="G22" s="26">
        <v>0</v>
      </c>
      <c r="H22" s="26">
        <v>0</v>
      </c>
      <c r="I22" s="26">
        <v>0</v>
      </c>
      <c r="J22" s="26">
        <v>0</v>
      </c>
      <c r="L22" s="27">
        <v>21.648599999999963</v>
      </c>
      <c r="M22" s="27">
        <v>0</v>
      </c>
      <c r="O22" s="28">
        <f t="shared" si="7"/>
        <v>0</v>
      </c>
      <c r="P22" s="28">
        <f t="shared" si="0"/>
        <v>0</v>
      </c>
      <c r="Q22" s="28">
        <f t="shared" si="1"/>
        <v>21.648599999999966</v>
      </c>
      <c r="R22" s="28">
        <f t="shared" si="2"/>
        <v>0</v>
      </c>
      <c r="S22" s="28"/>
      <c r="T22" s="28">
        <f t="shared" si="3"/>
        <v>0</v>
      </c>
      <c r="U22" s="28">
        <f t="shared" si="4"/>
        <v>0</v>
      </c>
      <c r="V22" s="28">
        <f t="shared" si="5"/>
        <v>0</v>
      </c>
      <c r="W22" s="28">
        <f t="shared" si="6"/>
        <v>0</v>
      </c>
    </row>
    <row r="23" spans="1:23" ht="15">
      <c r="A23" s="24" t="s">
        <v>3</v>
      </c>
      <c r="B23" s="25">
        <v>2.1837777717098072</v>
      </c>
      <c r="C23" s="26">
        <v>0.0166783774259122</v>
      </c>
      <c r="D23" s="26">
        <v>97.16463737861545</v>
      </c>
      <c r="E23" s="26">
        <v>0.6349064722488343</v>
      </c>
      <c r="F23" s="26"/>
      <c r="G23" s="26">
        <v>0</v>
      </c>
      <c r="H23" s="26">
        <v>0</v>
      </c>
      <c r="I23" s="26">
        <v>0</v>
      </c>
      <c r="J23" s="26">
        <v>0</v>
      </c>
      <c r="L23" s="27">
        <v>780.2042999999987</v>
      </c>
      <c r="M23" s="27">
        <v>0</v>
      </c>
      <c r="O23" s="28">
        <f t="shared" si="7"/>
        <v>17.03792807732407</v>
      </c>
      <c r="P23" s="28">
        <f t="shared" si="0"/>
        <v>0.13012541784719608</v>
      </c>
      <c r="Q23" s="28">
        <f t="shared" si="1"/>
        <v>758.0826789073639</v>
      </c>
      <c r="R23" s="28">
        <f t="shared" si="2"/>
        <v>4.953567597463704</v>
      </c>
      <c r="S23" s="28"/>
      <c r="T23" s="28">
        <f t="shared" si="3"/>
        <v>0</v>
      </c>
      <c r="U23" s="28">
        <f t="shared" si="4"/>
        <v>0</v>
      </c>
      <c r="V23" s="28">
        <f t="shared" si="5"/>
        <v>0</v>
      </c>
      <c r="W23" s="28">
        <f t="shared" si="6"/>
        <v>0</v>
      </c>
    </row>
    <row r="24" spans="1:23" ht="15">
      <c r="A24" s="24" t="s">
        <v>117</v>
      </c>
      <c r="B24" s="25">
        <v>0</v>
      </c>
      <c r="C24" s="26">
        <v>0</v>
      </c>
      <c r="D24" s="26">
        <v>100</v>
      </c>
      <c r="E24" s="26">
        <v>0</v>
      </c>
      <c r="F24" s="26"/>
      <c r="G24" s="26">
        <v>0</v>
      </c>
      <c r="H24" s="26">
        <v>0</v>
      </c>
      <c r="I24" s="26">
        <v>0</v>
      </c>
      <c r="J24" s="26">
        <v>0</v>
      </c>
      <c r="L24" s="27">
        <v>4.153600000000001</v>
      </c>
      <c r="M24" s="27">
        <v>0</v>
      </c>
      <c r="O24" s="28">
        <f t="shared" si="7"/>
        <v>0</v>
      </c>
      <c r="P24" s="28">
        <f t="shared" si="0"/>
        <v>0</v>
      </c>
      <c r="Q24" s="28">
        <f t="shared" si="1"/>
        <v>4.153600000000001</v>
      </c>
      <c r="R24" s="28">
        <f t="shared" si="2"/>
        <v>0</v>
      </c>
      <c r="S24" s="28"/>
      <c r="T24" s="28">
        <f t="shared" si="3"/>
        <v>0</v>
      </c>
      <c r="U24" s="28">
        <f t="shared" si="4"/>
        <v>0</v>
      </c>
      <c r="V24" s="28">
        <f t="shared" si="5"/>
        <v>0</v>
      </c>
      <c r="W24" s="28">
        <f t="shared" si="6"/>
        <v>0</v>
      </c>
    </row>
    <row r="25" spans="1:23" ht="15">
      <c r="A25" s="24" t="s">
        <v>120</v>
      </c>
      <c r="B25" s="25">
        <v>0</v>
      </c>
      <c r="C25" s="26">
        <v>0</v>
      </c>
      <c r="D25" s="26">
        <v>97.44747056747826</v>
      </c>
      <c r="E25" s="26">
        <v>2.5525294325217383</v>
      </c>
      <c r="F25" s="26"/>
      <c r="G25" s="26">
        <v>0</v>
      </c>
      <c r="H25" s="26">
        <v>0</v>
      </c>
      <c r="I25" s="26">
        <v>0</v>
      </c>
      <c r="J25" s="26">
        <v>0</v>
      </c>
      <c r="L25" s="27">
        <v>31.172999999999956</v>
      </c>
      <c r="M25" s="27">
        <v>0</v>
      </c>
      <c r="O25" s="28">
        <f t="shared" si="7"/>
        <v>0</v>
      </c>
      <c r="P25" s="28">
        <f t="shared" si="0"/>
        <v>0</v>
      </c>
      <c r="Q25" s="28">
        <f t="shared" si="1"/>
        <v>30.377299999999956</v>
      </c>
      <c r="R25" s="28">
        <f t="shared" si="2"/>
        <v>0.7957000000000004</v>
      </c>
      <c r="S25" s="28"/>
      <c r="T25" s="28">
        <f t="shared" si="3"/>
        <v>0</v>
      </c>
      <c r="U25" s="28">
        <f t="shared" si="4"/>
        <v>0</v>
      </c>
      <c r="V25" s="28">
        <f t="shared" si="5"/>
        <v>0</v>
      </c>
      <c r="W25" s="28">
        <f t="shared" si="6"/>
        <v>0</v>
      </c>
    </row>
    <row r="26" spans="1:23" ht="15">
      <c r="A26" s="24" t="s">
        <v>100</v>
      </c>
      <c r="B26" s="25">
        <v>6.6881017701434615</v>
      </c>
      <c r="C26" s="26">
        <v>0</v>
      </c>
      <c r="D26" s="26">
        <v>6.148933195869073</v>
      </c>
      <c r="E26" s="26">
        <v>87.16296503398748</v>
      </c>
      <c r="F26" s="26"/>
      <c r="G26" s="26">
        <v>0</v>
      </c>
      <c r="H26" s="26">
        <v>0</v>
      </c>
      <c r="I26" s="26">
        <v>0</v>
      </c>
      <c r="J26" s="26">
        <v>0</v>
      </c>
      <c r="L26" s="27">
        <v>114.34229999999984</v>
      </c>
      <c r="M26" s="27">
        <v>0</v>
      </c>
      <c r="O26" s="28">
        <f t="shared" si="7"/>
        <v>7.647329390322736</v>
      </c>
      <c r="P26" s="28">
        <f t="shared" si="0"/>
        <v>0</v>
      </c>
      <c r="Q26" s="28">
        <f t="shared" si="1"/>
        <v>7.0308316416201935</v>
      </c>
      <c r="R26" s="28">
        <f t="shared" si="2"/>
        <v>99.66413896805692</v>
      </c>
      <c r="S26" s="28"/>
      <c r="T26" s="28">
        <f t="shared" si="3"/>
        <v>0</v>
      </c>
      <c r="U26" s="28">
        <f t="shared" si="4"/>
        <v>0</v>
      </c>
      <c r="V26" s="28">
        <f t="shared" si="5"/>
        <v>0</v>
      </c>
      <c r="W26" s="28">
        <f t="shared" si="6"/>
        <v>0</v>
      </c>
    </row>
    <row r="27" spans="1:23" ht="15">
      <c r="A27" s="24" t="s">
        <v>115</v>
      </c>
      <c r="B27" s="25">
        <v>15.368990047510147</v>
      </c>
      <c r="C27" s="26">
        <v>0</v>
      </c>
      <c r="D27" s="26">
        <v>3.064181842685824</v>
      </c>
      <c r="E27" s="26">
        <v>81.56682810980402</v>
      </c>
      <c r="F27" s="26"/>
      <c r="G27" s="26">
        <v>0</v>
      </c>
      <c r="H27" s="26">
        <v>0</v>
      </c>
      <c r="I27" s="26">
        <v>0</v>
      </c>
      <c r="J27" s="26">
        <v>0</v>
      </c>
      <c r="L27" s="27">
        <v>246.5501999999995</v>
      </c>
      <c r="M27" s="27">
        <v>0</v>
      </c>
      <c r="O27" s="28">
        <f t="shared" si="7"/>
        <v>37.892275700116286</v>
      </c>
      <c r="P27" s="28">
        <f t="shared" si="0"/>
        <v>0</v>
      </c>
      <c r="Q27" s="28">
        <f t="shared" si="1"/>
        <v>7.554746461505569</v>
      </c>
      <c r="R27" s="28">
        <f t="shared" si="2"/>
        <v>201.10317783837763</v>
      </c>
      <c r="S27" s="28"/>
      <c r="T27" s="28">
        <f t="shared" si="3"/>
        <v>0</v>
      </c>
      <c r="U27" s="28">
        <f t="shared" si="4"/>
        <v>0</v>
      </c>
      <c r="V27" s="28">
        <f t="shared" si="5"/>
        <v>0</v>
      </c>
      <c r="W27" s="28">
        <f t="shared" si="6"/>
        <v>0</v>
      </c>
    </row>
    <row r="28" spans="1:23" ht="15">
      <c r="A28" s="24" t="s">
        <v>111</v>
      </c>
      <c r="B28" s="25">
        <v>100</v>
      </c>
      <c r="C28" s="26">
        <v>0</v>
      </c>
      <c r="D28" s="26">
        <v>0</v>
      </c>
      <c r="E28" s="26">
        <v>0</v>
      </c>
      <c r="F28" s="26"/>
      <c r="G28" s="26">
        <v>0</v>
      </c>
      <c r="H28" s="26">
        <v>0</v>
      </c>
      <c r="I28" s="26">
        <v>0</v>
      </c>
      <c r="J28" s="26">
        <v>0</v>
      </c>
      <c r="L28" s="27">
        <v>0.0366999999999999</v>
      </c>
      <c r="M28" s="27">
        <v>0</v>
      </c>
      <c r="O28" s="28">
        <f t="shared" si="7"/>
        <v>0.0366999999999999</v>
      </c>
      <c r="P28" s="28">
        <f t="shared" si="0"/>
        <v>0</v>
      </c>
      <c r="Q28" s="28">
        <f t="shared" si="1"/>
        <v>0</v>
      </c>
      <c r="R28" s="28">
        <f t="shared" si="2"/>
        <v>0</v>
      </c>
      <c r="S28" s="28"/>
      <c r="T28" s="28">
        <f t="shared" si="3"/>
        <v>0</v>
      </c>
      <c r="U28" s="28">
        <f t="shared" si="4"/>
        <v>0</v>
      </c>
      <c r="V28" s="28">
        <f t="shared" si="5"/>
        <v>0</v>
      </c>
      <c r="W28" s="28">
        <f t="shared" si="6"/>
        <v>0</v>
      </c>
    </row>
    <row r="29" spans="1:23" ht="15.75">
      <c r="A29" s="29" t="s">
        <v>168</v>
      </c>
      <c r="B29" s="30">
        <v>71.11287673276854</v>
      </c>
      <c r="C29" s="31">
        <v>2.5838052254974673</v>
      </c>
      <c r="D29" s="31">
        <v>20.762494340392287</v>
      </c>
      <c r="E29" s="31">
        <v>5.540823701341702</v>
      </c>
      <c r="F29" s="31"/>
      <c r="G29" s="32">
        <v>96.21018675920074</v>
      </c>
      <c r="H29" s="32">
        <v>0.09568234241806771</v>
      </c>
      <c r="I29" s="32">
        <v>3.6941308983811982</v>
      </c>
      <c r="J29" s="32">
        <v>0</v>
      </c>
      <c r="O29" s="5">
        <f>SUM(O5:O28)</f>
        <v>4026.504609577216</v>
      </c>
      <c r="P29" s="5">
        <f aca="true" t="shared" si="8" ref="P29:W29">SUM(P5:P28)</f>
        <v>146.30035337939825</v>
      </c>
      <c r="Q29" s="5">
        <f t="shared" si="8"/>
        <v>1176.319198628651</v>
      </c>
      <c r="R29" s="5">
        <f t="shared" si="8"/>
        <v>313.38583793442194</v>
      </c>
      <c r="S29" s="5"/>
      <c r="T29" s="5">
        <f t="shared" si="8"/>
        <v>146.72085496168108</v>
      </c>
      <c r="U29" s="5">
        <f t="shared" si="8"/>
        <v>0.13792661792632016</v>
      </c>
      <c r="V29" s="5">
        <f t="shared" si="8"/>
        <v>5.627318420392382</v>
      </c>
      <c r="W29" s="5">
        <f t="shared" si="8"/>
        <v>0</v>
      </c>
    </row>
    <row r="30" spans="1:10" ht="15">
      <c r="A30" s="33" t="s">
        <v>176</v>
      </c>
      <c r="B30" s="25">
        <v>93.82809718691846</v>
      </c>
      <c r="C30" s="26">
        <v>0.9276951995042847</v>
      </c>
      <c r="D30" s="26">
        <v>5.215284171092531</v>
      </c>
      <c r="E30" s="26">
        <v>0.02892344248473126</v>
      </c>
      <c r="F30" s="26"/>
      <c r="G30" s="26">
        <v>98.87476320313613</v>
      </c>
      <c r="H30" s="26">
        <v>0</v>
      </c>
      <c r="I30" s="26">
        <v>1.1252367968638748</v>
      </c>
      <c r="J30" s="26">
        <v>0</v>
      </c>
    </row>
  </sheetData>
  <sheetProtection/>
  <mergeCells count="4">
    <mergeCell ref="B3:E3"/>
    <mergeCell ref="G3:J3"/>
    <mergeCell ref="O3:R3"/>
    <mergeCell ref="T3:W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4453125" style="9" bestFit="1" customWidth="1"/>
    <col min="2" max="2" width="10.5546875" style="9" bestFit="1" customWidth="1"/>
    <col min="3" max="3" width="7.88671875" style="10" bestFit="1" customWidth="1"/>
    <col min="4" max="4" width="1.77734375" style="9" customWidth="1"/>
    <col min="5" max="5" width="10.5546875" style="9" bestFit="1" customWidth="1"/>
    <col min="6" max="6" width="7.88671875" style="10" bestFit="1" customWidth="1"/>
    <col min="7" max="7" width="1.77734375" style="9" customWidth="1"/>
    <col min="8" max="8" width="8.10546875" style="9" bestFit="1" customWidth="1"/>
    <col min="9" max="9" width="6.10546875" style="9" bestFit="1" customWidth="1"/>
    <col min="10" max="11" width="8.5546875" style="9" bestFit="1" customWidth="1"/>
    <col min="12" max="12" width="1.77734375" style="9" customWidth="1"/>
    <col min="13" max="13" width="8.10546875" style="9" bestFit="1" customWidth="1"/>
    <col min="14" max="14" width="6.10546875" style="9" bestFit="1" customWidth="1"/>
    <col min="15" max="16" width="8.5546875" style="9" bestFit="1" customWidth="1"/>
    <col min="17" max="17" width="7.4453125" style="9" bestFit="1" customWidth="1"/>
    <col min="18" max="16384" width="8.88671875" style="9" customWidth="1"/>
  </cols>
  <sheetData>
    <row r="1" ht="15.75">
      <c r="A1" s="8" t="s">
        <v>177</v>
      </c>
    </row>
    <row r="3" spans="2:3" ht="15.75">
      <c r="B3" s="8" t="s">
        <v>178</v>
      </c>
      <c r="C3" s="11" t="s">
        <v>123</v>
      </c>
    </row>
    <row r="4" spans="1:3" ht="15">
      <c r="A4" s="9" t="s">
        <v>32</v>
      </c>
      <c r="B4" s="9">
        <v>3243</v>
      </c>
      <c r="C4" s="10" t="s">
        <v>1</v>
      </c>
    </row>
    <row r="5" spans="1:3" ht="15">
      <c r="A5" s="9" t="s">
        <v>179</v>
      </c>
      <c r="B5" s="9">
        <v>27</v>
      </c>
      <c r="C5" s="10" t="s">
        <v>1</v>
      </c>
    </row>
    <row r="7" spans="1:3" ht="15">
      <c r="A7" s="9" t="s">
        <v>180</v>
      </c>
      <c r="B7" s="9">
        <v>16490</v>
      </c>
      <c r="C7" s="10" t="s">
        <v>2</v>
      </c>
    </row>
    <row r="8" spans="1:3" ht="15">
      <c r="A8" s="9" t="s">
        <v>181</v>
      </c>
      <c r="B8" s="9">
        <v>1752</v>
      </c>
      <c r="C8" s="10" t="s">
        <v>2</v>
      </c>
    </row>
    <row r="10" ht="15.75">
      <c r="A10" s="8" t="s">
        <v>182</v>
      </c>
    </row>
    <row r="11" spans="8:17" ht="15">
      <c r="H11" s="12" t="s">
        <v>123</v>
      </c>
      <c r="I11" s="12"/>
      <c r="J11" s="12"/>
      <c r="K11" s="12"/>
      <c r="M11" s="12" t="s">
        <v>183</v>
      </c>
      <c r="N11" s="12"/>
      <c r="O11" s="12"/>
      <c r="P11" s="12"/>
      <c r="Q11" s="12"/>
    </row>
    <row r="12" spans="1:17" ht="15.75">
      <c r="A12" s="8" t="s">
        <v>32</v>
      </c>
      <c r="B12" s="8" t="s">
        <v>178</v>
      </c>
      <c r="C12" s="11" t="s">
        <v>123</v>
      </c>
      <c r="E12" s="8" t="s">
        <v>199</v>
      </c>
      <c r="F12" s="11" t="s">
        <v>123</v>
      </c>
      <c r="H12" s="11" t="s">
        <v>27</v>
      </c>
      <c r="I12" s="11" t="s">
        <v>28</v>
      </c>
      <c r="J12" s="11" t="s">
        <v>29</v>
      </c>
      <c r="K12" s="11" t="s">
        <v>30</v>
      </c>
      <c r="L12" s="8"/>
      <c r="M12" s="11" t="s">
        <v>27</v>
      </c>
      <c r="N12" s="11" t="s">
        <v>28</v>
      </c>
      <c r="O12" s="11" t="s">
        <v>29</v>
      </c>
      <c r="P12" s="11" t="s">
        <v>30</v>
      </c>
      <c r="Q12" s="11" t="s">
        <v>0</v>
      </c>
    </row>
    <row r="13" spans="1:17" ht="15">
      <c r="A13" s="9" t="s">
        <v>32</v>
      </c>
      <c r="B13" s="9">
        <f>B4</f>
        <v>3243</v>
      </c>
      <c r="C13" s="10" t="s">
        <v>1</v>
      </c>
      <c r="E13" s="13">
        <f>B13*E$16/B$16</f>
        <v>1791.875</v>
      </c>
      <c r="F13" s="10" t="s">
        <v>1</v>
      </c>
      <c r="H13" s="14">
        <v>4029</v>
      </c>
      <c r="I13" s="9">
        <v>0</v>
      </c>
      <c r="J13" s="9">
        <v>29791</v>
      </c>
      <c r="K13" s="9">
        <v>19480</v>
      </c>
      <c r="M13" s="13">
        <f>$E13*H13/SUM($H13:$K13)</f>
        <v>135.44961303939962</v>
      </c>
      <c r="N13" s="13">
        <f aca="true" t="shared" si="0" ref="M13:P15">$E13*I13/SUM($H13:$K13)</f>
        <v>0</v>
      </c>
      <c r="O13" s="13">
        <f t="shared" si="0"/>
        <v>1001.5337359287055</v>
      </c>
      <c r="P13" s="13">
        <f t="shared" si="0"/>
        <v>654.891651031895</v>
      </c>
      <c r="Q13" s="13">
        <f>SUM(M13:P13)</f>
        <v>1791.875</v>
      </c>
    </row>
    <row r="14" spans="1:17" ht="15">
      <c r="A14" s="9" t="str">
        <f>A5</f>
        <v>o/w 2a(EU), 4a</v>
      </c>
      <c r="B14" s="9">
        <v>-27</v>
      </c>
      <c r="C14" s="10" t="s">
        <v>1</v>
      </c>
      <c r="E14" s="13">
        <f>B14*E$16/B$16</f>
        <v>-14.918478260869565</v>
      </c>
      <c r="F14" s="10" t="s">
        <v>1</v>
      </c>
      <c r="H14" s="14">
        <v>4029</v>
      </c>
      <c r="I14" s="9">
        <v>0</v>
      </c>
      <c r="J14" s="9">
        <v>29791</v>
      </c>
      <c r="K14" s="9">
        <v>19480</v>
      </c>
      <c r="M14" s="13">
        <f t="shared" si="0"/>
        <v>-1.1277026062484703</v>
      </c>
      <c r="N14" s="13">
        <f t="shared" si="0"/>
        <v>0</v>
      </c>
      <c r="O14" s="13">
        <f t="shared" si="0"/>
        <v>-8.338393731136307</v>
      </c>
      <c r="P14" s="13">
        <f t="shared" si="0"/>
        <v>-5.452381923484786</v>
      </c>
      <c r="Q14" s="13">
        <f>SUM(M14:P14)</f>
        <v>-14.918478260869563</v>
      </c>
    </row>
    <row r="15" spans="1:17" ht="15">
      <c r="A15" s="9" t="str">
        <f>A8</f>
        <v>o/w 7d</v>
      </c>
      <c r="B15" s="9">
        <f>B8</f>
        <v>1752</v>
      </c>
      <c r="C15" s="10" t="s">
        <v>2</v>
      </c>
      <c r="E15" s="13">
        <f>B15*E$16/B$16</f>
        <v>968.0434782608696</v>
      </c>
      <c r="F15" s="10" t="s">
        <v>2</v>
      </c>
      <c r="H15" s="14">
        <v>148812</v>
      </c>
      <c r="I15" s="9">
        <v>0</v>
      </c>
      <c r="J15" s="9">
        <v>164370</v>
      </c>
      <c r="K15" s="9">
        <v>84881</v>
      </c>
      <c r="M15" s="13">
        <f t="shared" si="0"/>
        <v>361.89368538888704</v>
      </c>
      <c r="N15" s="13">
        <f t="shared" si="0"/>
        <v>0</v>
      </c>
      <c r="O15" s="13">
        <f t="shared" si="0"/>
        <v>399.72895376294485</v>
      </c>
      <c r="P15" s="13">
        <f t="shared" si="0"/>
        <v>206.4208391090377</v>
      </c>
      <c r="Q15" s="13">
        <f>SUM(M15:P15)</f>
        <v>968.0434782608696</v>
      </c>
    </row>
    <row r="16" spans="1:17" ht="15.75">
      <c r="A16" s="8" t="s">
        <v>136</v>
      </c>
      <c r="B16" s="8">
        <f>SUM(B13:B15)</f>
        <v>4968</v>
      </c>
      <c r="E16" s="15">
        <v>2745</v>
      </c>
      <c r="F16" s="11"/>
      <c r="G16" s="8"/>
      <c r="H16" s="8"/>
      <c r="I16" s="8"/>
      <c r="J16" s="8"/>
      <c r="K16" s="8"/>
      <c r="L16" s="8"/>
      <c r="M16" s="16">
        <f>SUM(M13:M15)</f>
        <v>496.21559582203815</v>
      </c>
      <c r="N16" s="16">
        <f>SUM(N13:N15)</f>
        <v>0</v>
      </c>
      <c r="O16" s="16">
        <f>SUM(O13:O15)</f>
        <v>1392.924295960514</v>
      </c>
      <c r="P16" s="16">
        <f>SUM(P13:P15)</f>
        <v>855.8601082174479</v>
      </c>
      <c r="Q16" s="16">
        <f>SUM(Q13:Q15)</f>
        <v>2745</v>
      </c>
    </row>
    <row r="17" ht="15">
      <c r="E17" s="17"/>
    </row>
    <row r="18" spans="1:17" ht="15.75">
      <c r="A18" s="8" t="s">
        <v>180</v>
      </c>
      <c r="B18" s="8" t="s">
        <v>178</v>
      </c>
      <c r="C18" s="11" t="s">
        <v>123</v>
      </c>
      <c r="E18" s="8" t="s">
        <v>184</v>
      </c>
      <c r="F18" s="11" t="s">
        <v>123</v>
      </c>
      <c r="H18" s="11" t="s">
        <v>27</v>
      </c>
      <c r="I18" s="11" t="s">
        <v>28</v>
      </c>
      <c r="J18" s="11" t="s">
        <v>29</v>
      </c>
      <c r="K18" s="11" t="s">
        <v>30</v>
      </c>
      <c r="L18" s="8"/>
      <c r="M18" s="11" t="s">
        <v>27</v>
      </c>
      <c r="N18" s="11" t="s">
        <v>28</v>
      </c>
      <c r="O18" s="11" t="s">
        <v>29</v>
      </c>
      <c r="P18" s="11" t="s">
        <v>30</v>
      </c>
      <c r="Q18" s="11" t="s">
        <v>0</v>
      </c>
    </row>
    <row r="19" spans="1:17" ht="15">
      <c r="A19" s="9" t="s">
        <v>180</v>
      </c>
      <c r="B19" s="9">
        <v>16490</v>
      </c>
      <c r="C19" s="10" t="s">
        <v>2</v>
      </c>
      <c r="E19" s="13">
        <f>B19*E$22/B$22</f>
        <v>12013.743989163562</v>
      </c>
      <c r="F19" s="10" t="s">
        <v>2</v>
      </c>
      <c r="H19" s="14">
        <v>148812</v>
      </c>
      <c r="I19" s="9">
        <v>0</v>
      </c>
      <c r="J19" s="9">
        <v>164370</v>
      </c>
      <c r="K19" s="9">
        <v>84881</v>
      </c>
      <c r="M19" s="13">
        <f aca="true" t="shared" si="1" ref="M19:P21">$E19*H19/SUM($H19:$K19)</f>
        <v>4491.22191842851</v>
      </c>
      <c r="N19" s="13">
        <f t="shared" si="1"/>
        <v>0</v>
      </c>
      <c r="O19" s="13">
        <f t="shared" si="1"/>
        <v>4960.770278822234</v>
      </c>
      <c r="P19" s="13">
        <f t="shared" si="1"/>
        <v>2561.7517919128186</v>
      </c>
      <c r="Q19" s="13">
        <f>SUM(M19:P19)</f>
        <v>12013.743989163562</v>
      </c>
    </row>
    <row r="20" spans="1:17" ht="15">
      <c r="A20" s="9" t="s">
        <v>179</v>
      </c>
      <c r="B20" s="9">
        <v>27</v>
      </c>
      <c r="C20" s="10" t="s">
        <v>1</v>
      </c>
      <c r="E20" s="13">
        <f>B20*E$22/B$22</f>
        <v>19.67077548256011</v>
      </c>
      <c r="F20" s="10" t="s">
        <v>1</v>
      </c>
      <c r="H20" s="14">
        <v>4029</v>
      </c>
      <c r="I20" s="9">
        <v>0</v>
      </c>
      <c r="J20" s="9">
        <v>29791</v>
      </c>
      <c r="K20" s="9">
        <v>19480</v>
      </c>
      <c r="M20" s="13">
        <f t="shared" si="1"/>
        <v>1.486933478784891</v>
      </c>
      <c r="N20" s="13">
        <f t="shared" si="1"/>
        <v>0</v>
      </c>
      <c r="O20" s="13">
        <f t="shared" si="1"/>
        <v>10.994597981256065</v>
      </c>
      <c r="P20" s="13">
        <f t="shared" si="1"/>
        <v>7.189244022519154</v>
      </c>
      <c r="Q20" s="13">
        <f>SUM(M20:P20)</f>
        <v>19.67077548256011</v>
      </c>
    </row>
    <row r="21" spans="1:17" ht="15">
      <c r="A21" s="9" t="s">
        <v>181</v>
      </c>
      <c r="B21" s="9">
        <v>-1752</v>
      </c>
      <c r="C21" s="10" t="s">
        <v>2</v>
      </c>
      <c r="E21" s="13">
        <f>B21*E$22/B$22</f>
        <v>-1276.4147646461226</v>
      </c>
      <c r="F21" s="10" t="s">
        <v>2</v>
      </c>
      <c r="H21" s="14">
        <v>148812</v>
      </c>
      <c r="I21" s="9">
        <v>0</v>
      </c>
      <c r="J21" s="9">
        <v>164370</v>
      </c>
      <c r="K21" s="9">
        <v>84881</v>
      </c>
      <c r="M21" s="13">
        <f t="shared" si="1"/>
        <v>-477.17530631211343</v>
      </c>
      <c r="N21" s="13">
        <f t="shared" si="1"/>
        <v>0</v>
      </c>
      <c r="O21" s="13">
        <f t="shared" si="1"/>
        <v>-527.0630399330839</v>
      </c>
      <c r="P21" s="13">
        <f t="shared" si="1"/>
        <v>-272.1764184009253</v>
      </c>
      <c r="Q21" s="13">
        <f>SUM(M21:P21)</f>
        <v>-1276.4147646461226</v>
      </c>
    </row>
    <row r="22" spans="1:17" ht="15.75">
      <c r="A22" s="8" t="s">
        <v>136</v>
      </c>
      <c r="B22" s="8">
        <f>SUM(B19:B21)</f>
        <v>14765</v>
      </c>
      <c r="E22" s="15">
        <v>10757</v>
      </c>
      <c r="F22" s="11"/>
      <c r="G22" s="8"/>
      <c r="H22" s="8"/>
      <c r="I22" s="8"/>
      <c r="J22" s="8"/>
      <c r="K22" s="8"/>
      <c r="L22" s="8"/>
      <c r="M22" s="16">
        <f>SUM(M19:M21)</f>
        <v>4015.5335455951817</v>
      </c>
      <c r="N22" s="16">
        <f>SUM(N19:N21)</f>
        <v>0</v>
      </c>
      <c r="O22" s="16">
        <f>SUM(O19:O21)</f>
        <v>4444.701836870407</v>
      </c>
      <c r="P22" s="16">
        <f>SUM(P19:P21)</f>
        <v>2296.7646175344125</v>
      </c>
      <c r="Q22" s="16">
        <f>SUM(Q19:Q21)</f>
        <v>10757</v>
      </c>
    </row>
    <row r="24" spans="13:16" ht="15">
      <c r="M24" s="13"/>
      <c r="P24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Provisional apportionment of quotas by fisheries administration 2014</dc:title>
  <dc:subject>Quota management</dc:subject>
  <dc:creator>Marine Management Organisation</dc:creator>
  <cp:keywords>quota management fisheries apportionment</cp:keywords>
  <dc:description/>
  <cp:lastModifiedBy>Steven Proctor</cp:lastModifiedBy>
  <cp:lastPrinted>2014-03-31T09:13:15Z</cp:lastPrinted>
  <dcterms:created xsi:type="dcterms:W3CDTF">2013-03-25T10:29:32Z</dcterms:created>
  <dcterms:modified xsi:type="dcterms:W3CDTF">2014-04-22T14:10:02Z</dcterms:modified>
  <cp:category/>
  <cp:version/>
  <cp:contentType/>
  <cp:contentStatus/>
</cp:coreProperties>
</file>