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 yWindow="12" windowWidth="12540" windowHeight="12360" tabRatio="764"/>
  </bookViews>
  <sheets>
    <sheet name="Index" sheetId="1" r:id="rId1"/>
    <sheet name="Effectiveness survey" sheetId="2" r:id="rId2"/>
    <sheet name="Outputs survey" sheetId="3" r:id="rId3"/>
    <sheet name="L&amp;M survey" sheetId="4" r:id="rId4"/>
    <sheet name="Investor survey" sheetId="5" r:id="rId5"/>
    <sheet name="Stakeholder survey" sheetId="6" r:id="rId6"/>
  </sheets>
  <definedNames>
    <definedName name="_ftn1" localSheetId="2">'Outputs survey'!$A$4</definedName>
    <definedName name="_ftnref1" localSheetId="2">'Outputs survey'!$A$3</definedName>
  </definedNames>
  <calcPr calcId="145621"/>
</workbook>
</file>

<file path=xl/calcChain.xml><?xml version="1.0" encoding="utf-8"?>
<calcChain xmlns="http://schemas.openxmlformats.org/spreadsheetml/2006/main">
  <c r="C181" i="6" l="1"/>
  <c r="C180" i="6"/>
  <c r="C179" i="6"/>
  <c r="C178" i="6"/>
  <c r="C172" i="6"/>
  <c r="C171" i="6"/>
  <c r="C170" i="6"/>
  <c r="C137" i="6"/>
  <c r="C139" i="5"/>
  <c r="C138" i="5"/>
  <c r="C137" i="5"/>
  <c r="C92" i="5"/>
  <c r="H84" i="5"/>
  <c r="H83" i="5"/>
  <c r="H82" i="5"/>
  <c r="H81" i="5"/>
  <c r="H80" i="5"/>
  <c r="H79" i="5"/>
  <c r="F83" i="5"/>
  <c r="F82" i="5"/>
  <c r="F81" i="5"/>
  <c r="F80" i="5"/>
  <c r="F79" i="5"/>
  <c r="D84" i="5"/>
  <c r="E68" i="5"/>
  <c r="D68" i="5"/>
  <c r="C68" i="5"/>
  <c r="C42" i="5"/>
  <c r="C41" i="5"/>
  <c r="C43" i="5"/>
  <c r="C35" i="5"/>
  <c r="C194" i="4"/>
  <c r="C193" i="4"/>
  <c r="C195" i="4"/>
  <c r="C176" i="4"/>
  <c r="C175" i="4"/>
  <c r="C174" i="4"/>
  <c r="C173" i="4"/>
  <c r="C172" i="4"/>
  <c r="C171" i="4"/>
  <c r="C170" i="4"/>
  <c r="C169" i="4"/>
  <c r="C161" i="4"/>
  <c r="C160" i="4"/>
  <c r="C159" i="4"/>
  <c r="C158" i="4"/>
  <c r="C142" i="4"/>
  <c r="C143" i="4"/>
  <c r="C113" i="4"/>
  <c r="C94" i="4"/>
  <c r="C81" i="4"/>
  <c r="C80" i="4"/>
  <c r="C79" i="4"/>
  <c r="C78" i="4"/>
  <c r="C82" i="4"/>
  <c r="C41" i="4"/>
  <c r="C457" i="3"/>
  <c r="C459" i="3"/>
  <c r="C419" i="3"/>
  <c r="C408" i="3"/>
  <c r="C351" i="3"/>
  <c r="C303" i="3"/>
  <c r="C309" i="3"/>
  <c r="C289" i="3"/>
  <c r="C290" i="3"/>
  <c r="C276" i="3"/>
  <c r="C277" i="3"/>
  <c r="C233" i="3"/>
  <c r="C258" i="3"/>
  <c r="C245" i="3"/>
  <c r="C228" i="3"/>
  <c r="C222" i="3"/>
  <c r="C217" i="3"/>
  <c r="C176" i="3"/>
  <c r="C175" i="3"/>
  <c r="C177" i="3"/>
  <c r="C162" i="3"/>
  <c r="C161" i="3"/>
  <c r="C163" i="3"/>
  <c r="C130" i="3"/>
  <c r="C131" i="3"/>
  <c r="C134" i="3"/>
  <c r="C133" i="3"/>
  <c r="C132" i="3"/>
  <c r="C135" i="3"/>
  <c r="C122" i="3"/>
  <c r="C121" i="3"/>
  <c r="C120" i="3"/>
  <c r="C119" i="3"/>
  <c r="C118" i="3"/>
  <c r="C112" i="3"/>
  <c r="C111" i="3"/>
  <c r="C110" i="3"/>
  <c r="C109" i="3"/>
  <c r="C108" i="3"/>
  <c r="C102" i="3"/>
  <c r="C101" i="3"/>
  <c r="C100" i="3"/>
  <c r="C99" i="3"/>
  <c r="C98" i="3"/>
  <c r="C90" i="3"/>
  <c r="C89" i="3"/>
  <c r="C88" i="3"/>
  <c r="C87" i="3"/>
  <c r="C86" i="3"/>
  <c r="C80" i="3"/>
  <c r="C79" i="3"/>
  <c r="C78" i="3"/>
  <c r="C77" i="3"/>
  <c r="C76" i="3"/>
  <c r="C69" i="3"/>
  <c r="C64" i="3"/>
  <c r="C58" i="3"/>
  <c r="C279" i="2"/>
  <c r="C223" i="2"/>
  <c r="C228" i="2"/>
  <c r="C227" i="2"/>
  <c r="C226" i="2"/>
  <c r="C225" i="2"/>
  <c r="C224" i="2"/>
  <c r="C217" i="2"/>
  <c r="C216" i="2"/>
  <c r="C215" i="2"/>
  <c r="C141" i="2"/>
  <c r="C106" i="2"/>
  <c r="C68" i="3"/>
  <c r="C136" i="5"/>
  <c r="C135" i="5"/>
  <c r="C134" i="5"/>
  <c r="F124" i="5"/>
  <c r="F123" i="5"/>
  <c r="F122" i="5"/>
  <c r="F121" i="5"/>
  <c r="F120" i="5"/>
  <c r="F119" i="5"/>
  <c r="F118" i="5"/>
  <c r="F117" i="5"/>
  <c r="F116" i="5"/>
  <c r="F115" i="5"/>
  <c r="E124" i="5"/>
  <c r="E123" i="5"/>
  <c r="E122" i="5"/>
  <c r="E121" i="5"/>
  <c r="E120" i="5"/>
  <c r="E119" i="5"/>
  <c r="E116" i="5"/>
  <c r="E115" i="5"/>
  <c r="D116" i="5"/>
  <c r="D117" i="5"/>
  <c r="D118" i="5"/>
  <c r="D119" i="5"/>
  <c r="D121" i="5"/>
  <c r="D123" i="5"/>
  <c r="D124" i="5"/>
  <c r="D115" i="5"/>
  <c r="C121" i="5"/>
  <c r="C122" i="5"/>
  <c r="C118" i="5"/>
  <c r="C123" i="5"/>
  <c r="C124" i="5"/>
  <c r="C120" i="5"/>
  <c r="C119" i="5"/>
  <c r="C117" i="5"/>
  <c r="C115" i="5"/>
  <c r="C116" i="5"/>
  <c r="C105" i="5"/>
  <c r="C104" i="5"/>
  <c r="C103" i="5"/>
  <c r="C102" i="5"/>
  <c r="C101" i="5"/>
  <c r="C100" i="5"/>
  <c r="C99" i="5"/>
  <c r="C98" i="5"/>
  <c r="C108" i="5"/>
  <c r="C91" i="5"/>
  <c r="C90" i="5"/>
  <c r="D83" i="5"/>
  <c r="D82" i="5"/>
  <c r="D81" i="5"/>
  <c r="D80" i="5"/>
  <c r="D79" i="5"/>
  <c r="C80" i="5"/>
  <c r="C83" i="5"/>
  <c r="C82" i="5"/>
  <c r="C81" i="5"/>
  <c r="C79" i="5"/>
  <c r="E67" i="5"/>
  <c r="E66" i="5"/>
  <c r="E65" i="5"/>
  <c r="E64" i="5"/>
  <c r="E63" i="5"/>
  <c r="D67" i="5"/>
  <c r="D66" i="5"/>
  <c r="D65" i="5"/>
  <c r="D64" i="5"/>
  <c r="D63" i="5"/>
  <c r="C67" i="5"/>
  <c r="C66" i="5"/>
  <c r="C65" i="5"/>
  <c r="C64" i="5"/>
  <c r="C63" i="5"/>
  <c r="C34" i="5"/>
  <c r="C33" i="5"/>
  <c r="C152" i="4"/>
  <c r="C151" i="4"/>
  <c r="C150" i="4"/>
  <c r="C149" i="4"/>
  <c r="C141" i="4"/>
  <c r="C140" i="4"/>
  <c r="C139" i="4"/>
  <c r="C138" i="4"/>
  <c r="C112" i="4"/>
  <c r="C111" i="4"/>
  <c r="C110" i="4"/>
  <c r="C93" i="4"/>
  <c r="C92" i="4"/>
  <c r="C91" i="4"/>
  <c r="C90" i="4"/>
  <c r="C40" i="4"/>
  <c r="C39" i="4"/>
  <c r="C37" i="4"/>
  <c r="C36" i="4"/>
  <c r="C38" i="4"/>
  <c r="C350" i="3"/>
  <c r="C349" i="3"/>
  <c r="C348" i="3"/>
  <c r="C347" i="3"/>
  <c r="C346" i="3"/>
  <c r="C345" i="3"/>
  <c r="C344" i="3"/>
  <c r="C343" i="3"/>
  <c r="C342" i="3"/>
  <c r="C341" i="3"/>
  <c r="C308" i="3"/>
  <c r="C307" i="3"/>
  <c r="C306" i="3"/>
  <c r="C305" i="3"/>
  <c r="C304" i="3"/>
  <c r="C297" i="3"/>
  <c r="C296" i="3"/>
  <c r="C288" i="3"/>
  <c r="C275" i="3"/>
  <c r="C287" i="3"/>
  <c r="C286" i="3"/>
  <c r="C285" i="3"/>
  <c r="C284" i="3"/>
  <c r="C283" i="3"/>
  <c r="C274" i="3"/>
  <c r="C273" i="3"/>
  <c r="C272" i="3"/>
  <c r="C271" i="3"/>
  <c r="C270" i="3"/>
  <c r="C232" i="3"/>
  <c r="C231" i="3"/>
  <c r="C230" i="3"/>
  <c r="C229" i="3"/>
  <c r="C221" i="3"/>
  <c r="C220" i="3"/>
  <c r="C219" i="3"/>
  <c r="C218" i="3"/>
  <c r="C458" i="3"/>
  <c r="C418" i="3"/>
  <c r="C417" i="3"/>
  <c r="C416" i="3"/>
  <c r="C415" i="3"/>
  <c r="C414" i="3"/>
  <c r="C407" i="3"/>
  <c r="C406" i="3"/>
  <c r="C405" i="3"/>
  <c r="C399" i="3"/>
  <c r="C398" i="3"/>
  <c r="C397" i="3"/>
  <c r="C396" i="3"/>
  <c r="C395" i="3"/>
  <c r="C389" i="3"/>
  <c r="C388" i="3"/>
  <c r="C387" i="3"/>
  <c r="C386" i="3"/>
  <c r="C385" i="3"/>
  <c r="C257" i="3"/>
  <c r="C256" i="3"/>
  <c r="C255" i="3"/>
  <c r="C254" i="3"/>
  <c r="C253" i="3"/>
  <c r="C252" i="3"/>
  <c r="C251" i="3"/>
  <c r="C240" i="3"/>
  <c r="C241" i="3"/>
  <c r="C199" i="3"/>
  <c r="C198" i="3"/>
  <c r="C197" i="3"/>
  <c r="C196" i="3"/>
  <c r="C195" i="3"/>
  <c r="C70" i="3"/>
  <c r="C67" i="3"/>
  <c r="C66" i="3"/>
  <c r="C65" i="3"/>
  <c r="C57" i="3"/>
  <c r="C56" i="3"/>
  <c r="C55" i="3"/>
  <c r="C54" i="3"/>
  <c r="C53" i="3"/>
  <c r="C277" i="2"/>
  <c r="C278" i="2"/>
  <c r="C123" i="2"/>
  <c r="C122" i="2"/>
  <c r="C105" i="2"/>
  <c r="C104" i="2"/>
  <c r="C103" i="2"/>
  <c r="C102" i="2"/>
  <c r="C101" i="2"/>
  <c r="C173" i="2"/>
  <c r="C244" i="3"/>
  <c r="C242" i="3"/>
  <c r="C239" i="3"/>
  <c r="C124" i="2"/>
  <c r="C243" i="3"/>
</calcChain>
</file>

<file path=xl/sharedStrings.xml><?xml version="1.0" encoding="utf-8"?>
<sst xmlns="http://schemas.openxmlformats.org/spreadsheetml/2006/main" count="1332" uniqueCount="670">
  <si>
    <t>C1. To what extent do you agree or disagree with the following statements about Growth Accelerator - ...?</t>
  </si>
  <si>
    <t>C5. Would you recommend Growth Accelerator to other potential investors?</t>
  </si>
  <si>
    <t>E1. To what extent do you agree with the statement that the Growth Accelerator service adds value to the business support offering at local level?</t>
  </si>
  <si>
    <t>It provides a badge of quality on investment opportunities</t>
  </si>
  <si>
    <t>Strongly agree</t>
  </si>
  <si>
    <t>Tend to agree</t>
  </si>
  <si>
    <t>Neither agree nor disagree</t>
  </si>
  <si>
    <t>Internet/New media</t>
  </si>
  <si>
    <t>Specific research</t>
  </si>
  <si>
    <t>GrowthAccelerator Stakeholder survey</t>
  </si>
  <si>
    <t>The stakeholder survey is undertaken annually to understand their perception of the service.</t>
  </si>
  <si>
    <t>Using formalised business systems such as customer information records</t>
  </si>
  <si>
    <t>Base: Those who received referrals (B3)</t>
  </si>
  <si>
    <t>B1. To what extent do you agree with the following statements - your organisation is sufficiently aware of how the GrowthAccelerator service is delivered locally?</t>
  </si>
  <si>
    <t>B2. To what extent do you agree with the following statements - the GrowthAccelerator service adds value to the business support offering at the local level?</t>
  </si>
  <si>
    <t>B3. To what extent do you agree with the following statements - the aim of the growth accelerator service is strategically aligned with your objectives?</t>
  </si>
  <si>
    <t>B3. To what extent do you agree with the following statements - the aim of the GrowthAccelerator service is strategically aligned with your objectives?</t>
  </si>
  <si>
    <t>B1. To what extent do you agree with the following statements - your organisation is sufficiently aware of how the Growth Accelerator service is delivered locally?</t>
  </si>
  <si>
    <t>B2. To what extent do you agree with the following statements - the Growth Accelerator service adds value to the business support offering at the local level?</t>
  </si>
  <si>
    <t>Base: Those who had used strategic advice (B1)</t>
  </si>
  <si>
    <t>Base: Those provided with L&amp;M assistance</t>
  </si>
  <si>
    <t>GrowthAccelerator is a Government-backed service that aims to help up to 26,000 of England’s brightest businesses realise their ambitions and potential. It was launched in May 2012 to provide a comprehensive business support package to Small and Medium Enterprises (SMEs) with the potential for achieving high growth. It is delivered by a consortium of private sector companies led by Grant Thornton, and provides expert business coaching, tailored to addressing each business’s needs.</t>
  </si>
  <si>
    <t>Base: Those who investigated other sources of business support (B6)</t>
  </si>
  <si>
    <t>E7. Based on your experience to date what information provided/ techniques demonstrated have been most effective?</t>
  </si>
  <si>
    <t>Mentoring</t>
  </si>
  <si>
    <t>Endnotes</t>
  </si>
  <si>
    <t>Base: Those aware of GrowthAccelerator (A3)</t>
  </si>
  <si>
    <t>Base: Those mentioning specific routes</t>
  </si>
  <si>
    <r>
      <t xml:space="preserve">Direct experience of the service                                 </t>
    </r>
    <r>
      <rPr>
        <sz val="11"/>
        <color theme="1"/>
        <rFont val="Calibri"/>
        <family val="2"/>
        <scheme val="minor"/>
      </rPr>
      <t xml:space="preserve">        </t>
    </r>
  </si>
  <si>
    <t>Direct interaction with staff</t>
  </si>
  <si>
    <t>Appreciation of the service via briefing materials and information</t>
  </si>
  <si>
    <t>Appreciation of the service via policies and plans from Government bodies</t>
  </si>
  <si>
    <t>←Back to content</t>
  </si>
  <si>
    <t>* other responses were combined into one due to small cell count</t>
  </si>
  <si>
    <t>F1. What advantages do you think the Growth Accelerator offers compared to public funded services (such as Business Link, previous regime of regional
business link), specific programmes (MAS or UKTI)  or paid-for private services?</t>
  </si>
  <si>
    <t>F2. In what areas do you think the Growth Accelerator service could be improved or made more effective?</t>
  </si>
  <si>
    <t>More time allowed for the coaching element/ more frequent one-to-one sessions</t>
  </si>
  <si>
    <t>↑Back to top</t>
  </si>
  <si>
    <t>D1. At the time of applying to enter the coaching programme had you tried to apply for finance?</t>
  </si>
  <si>
    <t>D5. Have you tried to raise new finance from any sources since using Growth Accelerator?</t>
  </si>
  <si>
    <t>D12. Overall and on a scale of 1 to 5, to what extent has the service improved your ability to secure external funding to support your business growth?</t>
  </si>
  <si>
    <t>Client surveys:</t>
  </si>
  <si>
    <t>Effectiveness survey</t>
  </si>
  <si>
    <t>Outputs survey</t>
  </si>
  <si>
    <t>Leadership and Management (L&amp;M) survey</t>
  </si>
  <si>
    <t>Investor survey</t>
  </si>
  <si>
    <t>Stakeholder survey</t>
  </si>
  <si>
    <t>Table of contents:</t>
  </si>
  <si>
    <t xml:space="preserve">You may re-use this information (not including logos) free of charge in any format or medium, under the terms of the </t>
  </si>
  <si>
    <t xml:space="preserve">Open Government Licence. Visit www.nationalarchives.gov.uk/doc/open-government-licence, write to the </t>
  </si>
  <si>
    <t xml:space="preserve">Information Policy Team, The National Archives, Kew, London TW9 4DU, or email: </t>
  </si>
  <si>
    <t xml:space="preserve">This publication is also available on our website at www.bis.gov.uk </t>
  </si>
  <si>
    <t>Any enquiries regarding this publication should be sent to:</t>
  </si>
  <si>
    <t>Department for Business, Innovation and Skills</t>
  </si>
  <si>
    <t>1 Victoria Street</t>
  </si>
  <si>
    <t>London SW1H 0ET</t>
  </si>
  <si>
    <t>Tel: 020 7215 5000</t>
  </si>
  <si>
    <t>If you require this publication in an alternative format, email enquiries@bis.gsi.gov.uk, or call 020 7215 5000.</t>
  </si>
  <si>
    <t>Question index:</t>
  </si>
  <si>
    <t>B2. Which sources did you use?</t>
  </si>
  <si>
    <t>B3. How did you first find out about Growth Accelerator.  Was it...?</t>
  </si>
  <si>
    <t>B4. What were the main reasons for you to engage with the Growth Accelerator service?</t>
  </si>
  <si>
    <t>B5. To what extent do you agree with the statement that 'Growth Accelerator has provided, or will provide, a support package that I could not have got from any other
source'?</t>
  </si>
  <si>
    <t>B6. Did you investigate if there were any alternative sources of similar business support available?</t>
  </si>
  <si>
    <t>B7. What or who could have provided you with the same as the Growth Accelerator service?</t>
  </si>
  <si>
    <t>B8. Why did you choose Growth Accelerator?</t>
  </si>
  <si>
    <t>C2. Which of the following describe the influence that the initial Growth Accelerator review had on the areas that you were looking to develop?</t>
  </si>
  <si>
    <t>E1. To what extent were you satisfied or dissatisfied with the quality of the following assessment processes?</t>
  </si>
  <si>
    <t>E2. To what extent are you satisfied or dissatisfied with the quality of your Growth manager?</t>
  </si>
  <si>
    <t>E3. To what extent are you satisfied or dissatisfied with the quality of your coach(es)?</t>
  </si>
  <si>
    <t>E4. Has the Growth Accelerator service referred or connected you with other business support services?</t>
  </si>
  <si>
    <t>E5. To what extent are you satisfied or dissatisfied with the ability of your coach and/ or Growth manager to refer you to other business support services?</t>
  </si>
  <si>
    <t>GrowthAccelerator effectiveness survey</t>
  </si>
  <si>
    <t>F3. Would you recommend the Growth Accelerator service to others?</t>
  </si>
  <si>
    <t>Base</t>
  </si>
  <si>
    <t>B1. In the year before starting with Growth Accelerator, had your business used strategic advice to help introduce a stepped change to grow your business in terms of profitability or numbers employed?</t>
  </si>
  <si>
    <t>Other</t>
  </si>
  <si>
    <t>Other*</t>
  </si>
  <si>
    <t xml:space="preserve"> </t>
  </si>
  <si>
    <t>Base: All respondents</t>
  </si>
  <si>
    <t>Yes</t>
  </si>
  <si>
    <t>No</t>
  </si>
  <si>
    <t xml:space="preserve">Consultant   </t>
  </si>
  <si>
    <t xml:space="preserve">To get an independent and external view of the Company </t>
  </si>
  <si>
    <t xml:space="preserve">To increase profit of company    </t>
  </si>
  <si>
    <t xml:space="preserve">General advice to remove constraints on our ability to growth    </t>
  </si>
  <si>
    <t xml:space="preserve">To develop new skills internally    </t>
  </si>
  <si>
    <t xml:space="preserve">To access new markets    </t>
  </si>
  <si>
    <t xml:space="preserve">Specific financial advice   </t>
  </si>
  <si>
    <t xml:space="preserve">To generate new contacts/networks    </t>
  </si>
  <si>
    <t xml:space="preserve">To generate cost savings for the company    </t>
  </si>
  <si>
    <t>Strongly agree</t>
  </si>
  <si>
    <t>Tend to agree</t>
  </si>
  <si>
    <t>Neither agree nor disagree</t>
  </si>
  <si>
    <t>Tend to disagree</t>
  </si>
  <si>
    <t>Strongly disagree</t>
  </si>
  <si>
    <t>Independent consultants/ coaches</t>
  </si>
  <si>
    <t>No others/ none</t>
  </si>
  <si>
    <t xml:space="preserve">Quality of the service    </t>
  </si>
  <si>
    <t xml:space="preserve">No suitable alternatives were identified   </t>
  </si>
  <si>
    <t>Business development coaching</t>
  </si>
  <si>
    <t xml:space="preserve">Access to finance                         </t>
  </si>
  <si>
    <t>Leadership &amp; Management Advice</t>
  </si>
  <si>
    <t xml:space="preserve">It identified issues that we were previously unaware of    </t>
  </si>
  <si>
    <t xml:space="preserve">It clarified which issues we should be focusing on   </t>
  </si>
  <si>
    <t xml:space="preserve">It confirmed the need to focus on particular issues   </t>
  </si>
  <si>
    <t xml:space="preserve">It had no influence on our decisions   </t>
  </si>
  <si>
    <t>Online application</t>
  </si>
  <si>
    <t>Telephone interview</t>
  </si>
  <si>
    <t>Face-to-face meeting and action plan</t>
  </si>
  <si>
    <t>-</t>
  </si>
  <si>
    <t>Very satisfied</t>
  </si>
  <si>
    <t>Fairly satisfied</t>
  </si>
  <si>
    <t>Neither satisfied nor dissatisfied</t>
  </si>
  <si>
    <t>Fairly dissatisfied</t>
  </si>
  <si>
    <t>Very dissatisfied</t>
  </si>
  <si>
    <t>Insight of business</t>
  </si>
  <si>
    <t>Scope of support</t>
  </si>
  <si>
    <t>Knowledge of services</t>
  </si>
  <si>
    <t>Understanding of your business</t>
  </si>
  <si>
    <t>Business experience</t>
  </si>
  <si>
    <t>Technical skills</t>
  </si>
  <si>
    <t>Credibility</t>
  </si>
  <si>
    <t>Base: No competition excluded</t>
  </si>
  <si>
    <t xml:space="preserve">Felt it would be of benefit to business    </t>
  </si>
  <si>
    <t xml:space="preserve">Felt it would be of personal benefit to participating manager   </t>
  </si>
  <si>
    <t>Base: Those referred to other business support</t>
  </si>
  <si>
    <t>Locally, and by that I mean within 20 miles of your site</t>
  </si>
  <si>
    <t>Elsewhere in your region of the UK</t>
  </si>
  <si>
    <t>In the rest of the UK, but outside your region</t>
  </si>
  <si>
    <t>Elsewhere in the EU</t>
  </si>
  <si>
    <t>Other countries outside of the EU</t>
  </si>
  <si>
    <t>Base: Customers at multiple locations</t>
  </si>
  <si>
    <t>Very intense competition</t>
  </si>
  <si>
    <t>Intense competition</t>
  </si>
  <si>
    <t>Moderate competition</t>
  </si>
  <si>
    <t>Weak competition</t>
  </si>
  <si>
    <t>Or no competition at all</t>
  </si>
  <si>
    <t>Yes, all of our sales</t>
  </si>
  <si>
    <t>Yes, some of them</t>
  </si>
  <si>
    <t>No, no-one would take up our sales</t>
  </si>
  <si>
    <t>Very strong</t>
  </si>
  <si>
    <t>Strong</t>
  </si>
  <si>
    <t>Poor</t>
  </si>
  <si>
    <t>People management, such as recruitment and delegation</t>
  </si>
  <si>
    <t>Entering new markets</t>
  </si>
  <si>
    <t>Accessing external finance</t>
  </si>
  <si>
    <t>Taking decisions on regulation and tax issues</t>
  </si>
  <si>
    <t>© Crown copyright 2014</t>
  </si>
  <si>
    <t>Or, in countries outside of the EU</t>
  </si>
  <si>
    <t>Average</t>
  </si>
  <si>
    <t>The economy</t>
  </si>
  <si>
    <t>Cash flow</t>
  </si>
  <si>
    <t>Taxation, VAT, PAYE, National Insurance, business rates</t>
  </si>
  <si>
    <t>Recruiting staff</t>
  </si>
  <si>
    <t>Regulations</t>
  </si>
  <si>
    <t>Availability/cost of suitable premises</t>
  </si>
  <si>
    <t>Competition in the market</t>
  </si>
  <si>
    <t>Shortage of managerial skills/expertise</t>
  </si>
  <si>
    <t>Shortage of skills generally</t>
  </si>
  <si>
    <t>Pensions</t>
  </si>
  <si>
    <t>Reduction in demand for products or services</t>
  </si>
  <si>
    <t>Pressure to reduce prices</t>
  </si>
  <si>
    <t>Increased costs of raw materials</t>
  </si>
  <si>
    <t>Increased energy costs</t>
  </si>
  <si>
    <t>Lower levels of inward investment</t>
  </si>
  <si>
    <t>Unfavourable exchange rate</t>
  </si>
  <si>
    <t>Cheap imports</t>
  </si>
  <si>
    <t>Lower labour costs overseas</t>
  </si>
  <si>
    <t>The overseas economy generally</t>
  </si>
  <si>
    <t>Health and safety</t>
  </si>
  <si>
    <t>Employment regulations</t>
  </si>
  <si>
    <t>Tax-related</t>
  </si>
  <si>
    <t>Sector specific regulations</t>
  </si>
  <si>
    <t>Planning/building/development</t>
  </si>
  <si>
    <t>Anti-discrimination</t>
  </si>
  <si>
    <t>Environmental regulations</t>
  </si>
  <si>
    <t>Minimum wage regulations</t>
  </si>
  <si>
    <t>Providing information/record-keeping</t>
  </si>
  <si>
    <t>GrowthAccelerator outputs survey</t>
  </si>
  <si>
    <t>B1. To what extent would you agree or disagree with the statement 'the support has provided me with something, or will provide me with something I could not have got
from any other source'?</t>
  </si>
  <si>
    <t>B2. What element of support do you consider has added the most value?</t>
  </si>
  <si>
    <t>B3. To what extent have you achieved the objectives set out in your scope of support?</t>
  </si>
  <si>
    <t>B4. How important do you believe that the Growth Accelerator service has been in increasing your companies' ability to achieve these objectives?</t>
  </si>
  <si>
    <t>B7. Are you on track to achieve the key milestones set out in your action plan?</t>
  </si>
  <si>
    <t>B10. As a result of using external advice to assist with the growth of your company, how likely are you to continue to use external advisers in the future?</t>
  </si>
  <si>
    <t>C1. Did your company engage with (or receive support from) the Growth Accelerator service in order to help you achieve any of the following outcomes - ..?</t>
  </si>
  <si>
    <t>Slightly agree</t>
  </si>
  <si>
    <t>Slightly disagree</t>
  </si>
  <si>
    <t>B8. How important do you believe that the Growth Accelerator service has been in increasing your company's ability to achieve the key milestones set out in your action plan?</t>
  </si>
  <si>
    <t>No/Not on track</t>
  </si>
  <si>
    <t>Enter into new markets</t>
  </si>
  <si>
    <t>Increase sales from new/existing clients by at least 10%</t>
  </si>
  <si>
    <t>Improve supply chain management</t>
  </si>
  <si>
    <t>Improve management skills and capabilities of the executive team</t>
  </si>
  <si>
    <t>Plans in place for the commercialisation of new ideas &amp; research on track in order to achieve this</t>
  </si>
  <si>
    <t>New products/services/business models brought to market</t>
  </si>
  <si>
    <t>Not achieved</t>
  </si>
  <si>
    <t>Marginally important</t>
  </si>
  <si>
    <t>Very important</t>
  </si>
  <si>
    <t>The business improved its financial management skills</t>
  </si>
  <si>
    <t>The business is better at planning</t>
  </si>
  <si>
    <t>The business is better equipped to seek external finance</t>
  </si>
  <si>
    <t>The business has more capability to develop new products and services</t>
  </si>
  <si>
    <t>The business has started to export</t>
  </si>
  <si>
    <t>The business is better positioned to cope with the economic downturn</t>
  </si>
  <si>
    <t>The business has improved its marketing capability</t>
  </si>
  <si>
    <t>The business is better at managing its costs</t>
  </si>
  <si>
    <t>The business is more likely to grow in the future</t>
  </si>
  <si>
    <t>The business has improved its investment readiness</t>
  </si>
  <si>
    <t>The business is better at spotting opportunities</t>
  </si>
  <si>
    <t>The business is better at understanding risk</t>
  </si>
  <si>
    <t>The business is better at exporting</t>
  </si>
  <si>
    <t>1:1 coaching</t>
  </si>
  <si>
    <t>Insight of growth manager</t>
  </si>
  <si>
    <t>Workshops</t>
  </si>
  <si>
    <t>Fully achieved</t>
  </si>
  <si>
    <t>Largely/ Almost achieved</t>
  </si>
  <si>
    <t>Partially achieved</t>
  </si>
  <si>
    <t>Not achieved</t>
  </si>
  <si>
    <t>Vitally important</t>
  </si>
  <si>
    <t>Fairly important</t>
  </si>
  <si>
    <t>Not important</t>
  </si>
  <si>
    <t>Fully on track</t>
  </si>
  <si>
    <t>Largely/Almost on track</t>
  </si>
  <si>
    <t>Partially on track</t>
  </si>
  <si>
    <t>Fairly important</t>
  </si>
  <si>
    <t>Very likely</t>
  </si>
  <si>
    <t>Fairly likely</t>
  </si>
  <si>
    <t>Neither likely or unlikely</t>
  </si>
  <si>
    <t>Fairly unlikely</t>
  </si>
  <si>
    <t>Very unlikely</t>
  </si>
  <si>
    <t>Vitally important</t>
  </si>
  <si>
    <t>Fairly important</t>
  </si>
  <si>
    <r>
      <t>Vitally important</t>
    </r>
    <r>
      <rPr>
        <sz val="10"/>
        <color indexed="8"/>
        <rFont val="Calibri"/>
        <family val="2"/>
      </rPr>
      <t/>
    </r>
  </si>
  <si>
    <r>
      <t>Very important</t>
    </r>
    <r>
      <rPr>
        <sz val="10"/>
        <color indexed="8"/>
        <rFont val="Calibri"/>
        <family val="2"/>
      </rPr>
      <t/>
    </r>
  </si>
  <si>
    <r>
      <t>Fairly important</t>
    </r>
    <r>
      <rPr>
        <sz val="10"/>
        <color indexed="8"/>
        <rFont val="Calibri"/>
        <family val="2"/>
      </rPr>
      <t/>
    </r>
  </si>
  <si>
    <r>
      <t>Not important</t>
    </r>
    <r>
      <rPr>
        <sz val="10"/>
        <color indexed="8"/>
        <rFont val="Calibri"/>
        <family val="2"/>
      </rPr>
      <t/>
    </r>
  </si>
  <si>
    <t>Yes, to some extent</t>
  </si>
  <si>
    <t>Yes, to a large extent</t>
  </si>
  <si>
    <t>No</t>
  </si>
  <si>
    <t>The effectiveness survey is undertaken with businesses three months after they have signed a GrowthAccelerator contract. It focuses on understanding how effective the scheme has been in delivering support.</t>
  </si>
  <si>
    <t>The outputs survey is undertaken with businesses six months after they have signed a GrowthAccelerator contract. It focuses on understanding the difference the support has made.</t>
  </si>
  <si>
    <t>GrowthAccelerator Leadership and Management survey</t>
  </si>
  <si>
    <t>The Leadership &amp; Management (L&amp;M) survey interviews the individuals who have accessed L&amp;M support to understand what effect the training had on their skills and capabilities.</t>
  </si>
  <si>
    <t>B1. Did your company engage with (or receive support from) the Growth Accelerator service in order to help you acquire improved management capability?</t>
  </si>
  <si>
    <t>B2. How important has the training you bought through your L&amp;M grant been in achieving improvements in your management capability?</t>
  </si>
  <si>
    <t>Very effective</t>
  </si>
  <si>
    <t xml:space="preserve">Quite effective   </t>
  </si>
  <si>
    <t xml:space="preserve">Neither effective nor ineffective   </t>
  </si>
  <si>
    <t xml:space="preserve">Quite ineffective   </t>
  </si>
  <si>
    <t xml:space="preserve">Very ineffective   </t>
  </si>
  <si>
    <t>You already knew about all or most of the areas identified</t>
  </si>
  <si>
    <t>You knew about some of the areas identified, but were not aware of others</t>
  </si>
  <si>
    <t>In a subject area that you would not have considered previously</t>
  </si>
  <si>
    <t>Of a type that you would not have considered previously</t>
  </si>
  <si>
    <t>With a provider that you would not otherwise have worked with</t>
  </si>
  <si>
    <t>None of these</t>
  </si>
  <si>
    <t xml:space="preserve">Very much so   </t>
  </si>
  <si>
    <t xml:space="preserve">Somewhat   </t>
  </si>
  <si>
    <t xml:space="preserve">Not very   </t>
  </si>
  <si>
    <t>… significantly more new skills than you originally expected?</t>
  </si>
  <si>
    <t>... slightly more than expected?</t>
  </si>
  <si>
    <t>... about as expected?</t>
  </si>
  <si>
    <t>... slightly less than expected?</t>
  </si>
  <si>
    <t>Not at all</t>
  </si>
  <si>
    <t>Increased investment in training and skills</t>
  </si>
  <si>
    <t>Somewhat</t>
  </si>
  <si>
    <t>Not much</t>
  </si>
  <si>
    <t>Not at all</t>
  </si>
  <si>
    <r>
      <t>Very much</t>
    </r>
    <r>
      <rPr>
        <sz val="10"/>
        <color indexed="8"/>
        <rFont val="Arial"/>
        <family val="2"/>
      </rPr>
      <t/>
    </r>
  </si>
  <si>
    <t>GrowthAccelerator Investor survey</t>
  </si>
  <si>
    <t>The investor survey is undertaken annually to understand their view on the quality of referrals coming from GrowthAccelerator.</t>
  </si>
  <si>
    <t>B1. Are you aware of Growth Accelerator and your local investor relations team?</t>
  </si>
  <si>
    <t>B3. Have you received any referrals of businesses which are looking for funding from Growth Accelerator?</t>
  </si>
  <si>
    <t>B4. Do you want to continue to receive referrals?</t>
  </si>
  <si>
    <t>Accountant</t>
  </si>
  <si>
    <t>Bank</t>
  </si>
  <si>
    <t>Private sector Training Provider</t>
  </si>
  <si>
    <t>Formal business networking group (e.g. breakfast club)</t>
  </si>
  <si>
    <t>UKTI</t>
  </si>
  <si>
    <t>MAS</t>
  </si>
  <si>
    <t>Business mentor</t>
  </si>
  <si>
    <t>Through a GrowthAccelerator event</t>
  </si>
  <si>
    <t>Directly from a GrowthAccelerator coach</t>
  </si>
  <si>
    <t>Directly from a Growth Manager</t>
  </si>
  <si>
    <t>Through a recommendation by business contacts</t>
  </si>
  <si>
    <t>Through a recommendation by external advisers</t>
  </si>
  <si>
    <t>Through online advertising</t>
  </si>
  <si>
    <t>Via a Trade Association</t>
  </si>
  <si>
    <t>Via an accountant</t>
  </si>
  <si>
    <t>Through friends and family</t>
  </si>
  <si>
    <t>To develop new products/processes/service offering</t>
  </si>
  <si>
    <t>Holistic advice to start business</t>
  </si>
  <si>
    <t>Holistic advice to grow business</t>
  </si>
  <si>
    <t>Specific legal advice</t>
  </si>
  <si>
    <t>Other professional service providers (e.g. Accountants, financial advisors)</t>
  </si>
  <si>
    <t>Couldn't find anyone else</t>
  </si>
  <si>
    <t>Limited finances to pay for alternatives</t>
  </si>
  <si>
    <t>GrowthAccelerator proactively contracted me</t>
  </si>
  <si>
    <t>Best value/most cost effective</t>
  </si>
  <si>
    <t>Impartiality</t>
  </si>
  <si>
    <t>Tailored/bespoke nature of the service</t>
  </si>
  <si>
    <t>Strength of recommendation</t>
  </si>
  <si>
    <t>Links with other support</t>
  </si>
  <si>
    <t xml:space="preserve">Government backed </t>
  </si>
  <si>
    <t>Growth through Innovation</t>
  </si>
  <si>
    <t>Development need identified through the Growth Accelerator programme</t>
  </si>
  <si>
    <t xml:space="preserve">The availability of funding   </t>
  </si>
  <si>
    <t>Training provider suggested it would be beneficial</t>
  </si>
  <si>
    <t>Colleague suggested would be beneficial</t>
  </si>
  <si>
    <t>Coach suggested it would be beneficial</t>
  </si>
  <si>
    <t>One-to-one coaching</t>
  </si>
  <si>
    <t>Orbit/Single Page planning tool</t>
  </si>
  <si>
    <t>GROWTHmapper</t>
  </si>
  <si>
    <t>IP Audit</t>
  </si>
  <si>
    <t>Innovation Masterclasses</t>
  </si>
  <si>
    <t>Access to Finance Masterclasses</t>
  </si>
  <si>
    <t>Business Coaching Workshops</t>
  </si>
  <si>
    <t>Access to one to one support</t>
  </si>
  <si>
    <t>Bespoke/tailored support to own businesses needs</t>
  </si>
  <si>
    <t>High quality/experienced coaches</t>
  </si>
  <si>
    <t>Affordability/value for money</t>
  </si>
  <si>
    <t>Focused on high growth</t>
  </si>
  <si>
    <t>Nothing/ no improvements needed</t>
  </si>
  <si>
    <t>More opportunities for networking with other GrowthAccelerator businesses</t>
  </si>
  <si>
    <t>Better matching of coach to business needs</t>
  </si>
  <si>
    <t>Streamline the initial application process</t>
  </si>
  <si>
    <t>More coaching over a longer period of time</t>
  </si>
  <si>
    <t>More intensive coaching over the same time period</t>
  </si>
  <si>
    <t>More contact with Growth Manager</t>
  </si>
  <si>
    <t>Different range of masterclasses and workshops</t>
  </si>
  <si>
    <t>More intensive coaching</t>
  </si>
  <si>
    <t>G1. Tell me how capable you think your business is at doing these tasks.</t>
  </si>
  <si>
    <t>Very Poor</t>
  </si>
  <si>
    <t>Developing and implementing a business plan and strategy</t>
  </si>
  <si>
    <t>Developing and introducing new products or services</t>
  </si>
  <si>
    <t>Operational improvement, e.g. adopting industry best practice</t>
  </si>
  <si>
    <t>G2. Which, if any, of these issues represent obstacles to the success of your business?</t>
  </si>
  <si>
    <t>The Economy</t>
  </si>
  <si>
    <t>Obtaining finance</t>
  </si>
  <si>
    <t>G3. Currently which represents the biggest obstacle to the success of your business?</t>
  </si>
  <si>
    <t>G4. Which of these, if any, are specific issues that affect your business which relate to the economy?</t>
  </si>
  <si>
    <t>G5. Which regulations do you consider to be obstacles to the success of your business?</t>
  </si>
  <si>
    <t>G6. In what way is obtaining finance a barrier?</t>
  </si>
  <si>
    <t>G7. In what way is cash flow a barrier?</t>
  </si>
  <si>
    <t>Export regulations/paperwork</t>
  </si>
  <si>
    <t>Fire regulations</t>
  </si>
  <si>
    <t>Trading Standards</t>
  </si>
  <si>
    <t>Working time directive</t>
  </si>
  <si>
    <t>No specific regulations/all regulations</t>
  </si>
  <si>
    <t>None in particular</t>
  </si>
  <si>
    <t>Have had difficulties finding equity finance</t>
  </si>
  <si>
    <t>Have had difficulties finding debt finance</t>
  </si>
  <si>
    <t>Expect to have difficulties finding appropriate finance</t>
  </si>
  <si>
    <t>Have difficulties understanding the different finance options</t>
  </si>
  <si>
    <t>Have difficulties identifying the most appropriate finance providers</t>
  </si>
  <si>
    <t>Have difficulties understanding what funders are looking for</t>
  </si>
  <si>
    <t>Income fluctuates while outgoing were steady</t>
  </si>
  <si>
    <t>Late payment from individual customers</t>
  </si>
  <si>
    <t>Late payment from other businesses</t>
  </si>
  <si>
    <t>High levels of working capital required</t>
  </si>
  <si>
    <t>Timing of tax payment</t>
  </si>
  <si>
    <t>Individual customers expect credit</t>
  </si>
  <si>
    <t>Outgoings fluctuate while income is steady</t>
  </si>
  <si>
    <t>Early payment required by suppliers</t>
  </si>
  <si>
    <t>High levels of investment required</t>
  </si>
  <si>
    <t>Difficult/expensive to get credit from suppliers</t>
  </si>
  <si>
    <t>C1. Can I confirm that the following workstreams were provided to you?</t>
  </si>
  <si>
    <t>D1. What are your reasons for deciding to access leadership and management offer?</t>
  </si>
  <si>
    <t>F1. What advantages do you think the Growth Accelerator offers compared to public funded services (such as Business Link, previous regime of regional business link), specific programmes (MAS or UKTI)  or paid-for private services?</t>
  </si>
  <si>
    <t>B1. To what extent would you agree or disagree with the statement 'the support has provided me with something, or will provide me with something I could not have got from any other source'?</t>
  </si>
  <si>
    <t>C2. Have any of these outcomes been achieved and, if so, how important has the Growth Accelerator service been in helping your company to achieve them?</t>
  </si>
  <si>
    <t>E1. How important was/ will your participation in Growth Accelerator be in creating additional jobs and increasing turnover and profit for your business?</t>
  </si>
  <si>
    <t xml:space="preserve">F3. Do you have plans to start exporting or licensing your products or services outside the UK in the next 12 months? </t>
  </si>
  <si>
    <t xml:space="preserve">F4. What are the barriers that prevent your business exporting? </t>
  </si>
  <si>
    <t>F5. Are any of your current customers based…?</t>
  </si>
  <si>
    <t>F8. If your business were to cease trading tomorrow, do you think any of your competitors would take up your current sales over the next year?</t>
  </si>
  <si>
    <t>F9. And would this mainly be competitors based…?</t>
  </si>
  <si>
    <t>G1. In what areas do you think the Growth Accelerator service could be improved or made more effective?</t>
  </si>
  <si>
    <t>G2. What are you doing differently as a business that you may not otherwise have done without the support of Growth Accelerator?</t>
  </si>
  <si>
    <t>G3. Would you recommend the Growth Accelerator service to others?</t>
  </si>
  <si>
    <t>C2. Have any of these outcomes been achieved and, if so, how important has the Growth Accelerator service been in helping your company to achieveC2. Have any of these outcomes been achieved and, if so, how important has the Growth Accelerator service been in helping your company to achieve them?</t>
  </si>
  <si>
    <t xml:space="preserve">E4. You suggested that overall, employment will increase over the next three years. But how many of these jobs, if any, would you directly attribute to Growth Accelerator?  </t>
  </si>
  <si>
    <t>E11. Were you thinking about annual turnover before or after tax?</t>
  </si>
  <si>
    <t xml:space="preserve">E12. You suggested that overall, turnover will increase over the next three years. But how much of this sales growth, if any, would you directly attribute to Growth Accelerator? </t>
  </si>
  <si>
    <t>F1. Does your business currently export overseas?</t>
  </si>
  <si>
    <t>F6. Which one of these is where your main customers are based?</t>
  </si>
  <si>
    <t>F5. Are any of your customers based?</t>
  </si>
  <si>
    <t>F7. Thinking about your competitors, how would you describe the nature of the competition in your main markets?</t>
  </si>
  <si>
    <t>F7. Thinking about your competitors… How would you describe the nature of the competition in your main markets?  Would you say that there is…?</t>
  </si>
  <si>
    <t>F9. And would this mainly be competitors based...?</t>
  </si>
  <si>
    <t>An external view/perspective</t>
  </si>
  <si>
    <t xml:space="preserve">Enter into new markets </t>
  </si>
  <si>
    <t xml:space="preserve">Improve management skills and capabilities of the Executive team </t>
  </si>
  <si>
    <t xml:space="preserve">Plans in place for the commercialisation of new ideas and on track to achieve these </t>
  </si>
  <si>
    <t>Understand IP position with respect to business growth prospects</t>
  </si>
  <si>
    <t xml:space="preserve">Actively implementing change processes to embed a culture of innovation </t>
  </si>
  <si>
    <t>Accessed external finance to support innovation</t>
  </si>
  <si>
    <t>Skills for innovation</t>
  </si>
  <si>
    <t>5 - Large Extent</t>
  </si>
  <si>
    <t>1 - No Impact</t>
  </si>
  <si>
    <t>Additional Jobs</t>
  </si>
  <si>
    <t>Increasing Turnover</t>
  </si>
  <si>
    <t>Increasing Profits</t>
  </si>
  <si>
    <t>0</t>
  </si>
  <si>
    <t>Base: All respondents.</t>
  </si>
  <si>
    <t>More than 80% of it</t>
  </si>
  <si>
    <t>61%-80% of it</t>
  </si>
  <si>
    <t>41%-60% of it</t>
  </si>
  <si>
    <t>21%-40% of it</t>
  </si>
  <si>
    <t>Less than 20% of it</t>
  </si>
  <si>
    <t>E5. How much of this increase in employment can be attributed to Growth Accelerator?</t>
  </si>
  <si>
    <t>All of this increase (100%)</t>
  </si>
  <si>
    <t>None of this increase (0%)</t>
  </si>
  <si>
    <t>Base: Only those expecting an increase from E2 to E3.</t>
  </si>
  <si>
    <t>E18. Have you experienced the following as a direct result of the support you have received - ...?</t>
  </si>
  <si>
    <t>Do not have a product or service suitable for exporting</t>
  </si>
  <si>
    <t>Not part of business plan</t>
  </si>
  <si>
    <t>Have sufficient business in the UK already</t>
  </si>
  <si>
    <t>Difficulty identifying opportunities</t>
  </si>
  <si>
    <t>Too costly</t>
  </si>
  <si>
    <t>More strategic/better planning</t>
  </si>
  <si>
    <t>More focused and targeted</t>
  </si>
  <si>
    <t>Better financial management</t>
  </si>
  <si>
    <t>Set key objectives</t>
  </si>
  <si>
    <t>Focused on marketing</t>
  </si>
  <si>
    <t>More professional</t>
  </si>
  <si>
    <t>Better team working</t>
  </si>
  <si>
    <t>Exporting</t>
  </si>
  <si>
    <t xml:space="preserve">More analytical </t>
  </si>
  <si>
    <t>Better people management/leadership</t>
  </si>
  <si>
    <t>More creative/innovative</t>
  </si>
  <si>
    <t>None (0)</t>
  </si>
  <si>
    <t>Micro (1-9)</t>
  </si>
  <si>
    <t>Small (10-49)</t>
  </si>
  <si>
    <t>Medium (50-249)</t>
  </si>
  <si>
    <t>Large (250+)</t>
  </si>
  <si>
    <t>50+</t>
  </si>
  <si>
    <t>1-4</t>
  </si>
  <si>
    <t>0-49 (£ thousand)</t>
  </si>
  <si>
    <t>50-99 (£ thousand)</t>
  </si>
  <si>
    <t>100-249 (£ thousand)</t>
  </si>
  <si>
    <t>500-999 (£ thousand)</t>
  </si>
  <si>
    <t>1,000-4,999 (£ thousand)</t>
  </si>
  <si>
    <t>5,000+ (£ thousand)</t>
  </si>
  <si>
    <t>Before</t>
  </si>
  <si>
    <t>After</t>
  </si>
  <si>
    <t>0-9 (£ thousand)</t>
  </si>
  <si>
    <t>10-24 (£ thousand)</t>
  </si>
  <si>
    <t>25-50 (£ thousand)</t>
  </si>
  <si>
    <t>100-299 (£ thousand)</t>
  </si>
  <si>
    <t>300+ (£ thousand)</t>
  </si>
  <si>
    <t>0-9%</t>
  </si>
  <si>
    <t>10-19%</t>
  </si>
  <si>
    <t>20-29%</t>
  </si>
  <si>
    <t>30-39%</t>
  </si>
  <si>
    <t>40-49%</t>
  </si>
  <si>
    <t>50-59%</t>
  </si>
  <si>
    <t>60-69%</t>
  </si>
  <si>
    <t>70-79%</t>
  </si>
  <si>
    <t>80-89%</t>
  </si>
  <si>
    <t>90-100%</t>
  </si>
  <si>
    <t>B3. What are the reasons for this?</t>
  </si>
  <si>
    <t>B4. How important has the training you bought through your L&amp;M grant been in achieving improvements in your management capability?</t>
  </si>
  <si>
    <t>B5. How important will the training you bought through your L&amp;M grant be in achieving improvements in your management capability over the next 1 – 2 years?</t>
  </si>
  <si>
    <t>B6. How important has the training you bought through your L&amp;M grant been in achieving improvements in helping you make changes to the management of your
business to have a positive impact on business performance?</t>
  </si>
  <si>
    <t>B8. How important will the training you bought through your L&amp;M grant be in helping you make changes to the management of your business to have a positive impact on business performance over the next 1 – 2 years?</t>
  </si>
  <si>
    <t>B9. Overall, how effective did you find the advice, diagnostic and planning process in identifying appropriate areas for learning and development?</t>
  </si>
  <si>
    <t>B10. What difference, if any, did the initial advice stage make to your understanding of your leadership and management development needs - would you say...?</t>
  </si>
  <si>
    <t>B11. Would you say that the initial advice received from the Leadership and Management Programme has led to your undertaking development activities...?</t>
  </si>
  <si>
    <t>B12. To what extent would you say that the training and development activities undertaken are relevant to the needs of your business?</t>
  </si>
  <si>
    <t>B13. How do the skills you have acquired as a result of participation in the programme compare to your expectations at the outset - have you developed...?</t>
  </si>
  <si>
    <t>B14. As a result of the training do you feel more confident in being able to achieve the target set out in your growth plan?</t>
  </si>
  <si>
    <t>B15. Do you think that the skills you have gained through the programme have led to any changes in the way you lead or manage the business?</t>
  </si>
  <si>
    <t>17. What barriers or difficulties have you experienced, if any, in putting the new skills learned into practice?</t>
  </si>
  <si>
    <t>B18. How significantly, if at all, has your involvement in the programme influenced, or is it likely to influence, each of these benefits within your own organisation?</t>
  </si>
  <si>
    <t>B19. Would you recommend your training provider to others?</t>
  </si>
  <si>
    <t>I would not have done anything to improve my leadership and management capability</t>
  </si>
  <si>
    <t>I would not have had time to improve my leadership and management capability</t>
  </si>
  <si>
    <t>I would have invested a smaller amount of resource and time to improve my leadership and management capability</t>
  </si>
  <si>
    <t>I would have waited longer to invest resources and time to improve my leadership and management capability</t>
  </si>
  <si>
    <t>I would have invested the same amount of resource and time to improve my leadership and management capability</t>
  </si>
  <si>
    <t>I could not have afforded to invest more in improving my leadership and management capability</t>
  </si>
  <si>
    <t>I would  not have been able to identify the training needs without help</t>
  </si>
  <si>
    <t>I would not have been able to identify the training course without help</t>
  </si>
  <si>
    <t>I would not have been able to identify the training provider without help</t>
  </si>
  <si>
    <t>You weren’t aware of any of the areas identified</t>
  </si>
  <si>
    <t>... significantly less than expected?</t>
  </si>
  <si>
    <t xml:space="preserve">Lack of time   </t>
  </si>
  <si>
    <t xml:space="preserve">Lack of resources to make the required changes   </t>
  </si>
  <si>
    <t xml:space="preserve">Impact of market conditions on the business   </t>
  </si>
  <si>
    <t xml:space="preserve">The need for me to undertake further development activities   </t>
  </si>
  <si>
    <t xml:space="preserve">The need for others within the business to undertake further training </t>
  </si>
  <si>
    <t>None</t>
  </si>
  <si>
    <t xml:space="preserve">Development of new products and/or services </t>
  </si>
  <si>
    <t xml:space="preserve">Introduction of new technologies and/or production processes </t>
  </si>
  <si>
    <t xml:space="preserve">Increased/new markets          </t>
  </si>
  <si>
    <t xml:space="preserve">Improved quality standards          </t>
  </si>
  <si>
    <t xml:space="preserve">Introduction of new employee involvement practices </t>
  </si>
  <si>
    <t xml:space="preserve">Introduction of new recruitment and performance management systems </t>
  </si>
  <si>
    <t xml:space="preserve">Introduction of new staff reward and commitment practices </t>
  </si>
  <si>
    <t xml:space="preserve">Enabled you to engage more effectively with your employees </t>
  </si>
  <si>
    <t xml:space="preserve">Enabled you to increase the motivation and commitment of employees </t>
  </si>
  <si>
    <t xml:space="preserve">Improved marketing          </t>
  </si>
  <si>
    <t xml:space="preserve">Improved likelihood of company survival </t>
  </si>
  <si>
    <t xml:space="preserve">Improved business growth          </t>
  </si>
  <si>
    <t xml:space="preserve">Increased sales          </t>
  </si>
  <si>
    <t xml:space="preserve">Increased profits          </t>
  </si>
  <si>
    <t xml:space="preserve">Increased productivity          </t>
  </si>
  <si>
    <t>B17. What barriers or difficulties have you experienced, if any, in putting the new skills learned into practice?</t>
  </si>
  <si>
    <t>B6. How important has the training you bought through your L&amp;M grant been in achieving improvements in helping you make changes to the management of your
business to have a positive impact on business performance?
business to have a positive impact on business performance?</t>
  </si>
  <si>
    <t>B4. How important has the training you bought through your L&amp;M grant been in achieving improvements in your management capability?
business to have a positive impact on business performance?</t>
  </si>
  <si>
    <t>B2. Are you planning on investing or lending money to businesses in the next 12 months?</t>
  </si>
  <si>
    <t>The opportunities I am sent are well suited to my investment criteria</t>
  </si>
  <si>
    <t xml:space="preserve">The deals I am sent are sufficiently investment ready </t>
  </si>
  <si>
    <t>Other investment firms</t>
  </si>
  <si>
    <t>Intermediaries / business relationships</t>
  </si>
  <si>
    <t xml:space="preserve">Word of mouth </t>
  </si>
  <si>
    <t>B5. Why do you say that GrowthAccelerator was not important in increasing your companies' ability to achieve these objectives?**</t>
  </si>
  <si>
    <t>B6. How important do you believe the coaching has been increasing your companies' ability to achieve these objectives?</t>
  </si>
  <si>
    <t>D2. Which type of finance did you apply for before you received support?**</t>
  </si>
  <si>
    <t>D3. Did you have any of the following difficulties obtaining this finance?**</t>
  </si>
  <si>
    <t>D4. Which types of finance did you have difficulties raising before you received support?**</t>
  </si>
  <si>
    <t>D6. Which type of finance did you apply for after you received support?**</t>
  </si>
  <si>
    <t>D7. Did you have any of the following difficulties obtaining this finance?**</t>
  </si>
  <si>
    <t>D8. Which types of finance did you have difficulties raising after you received support?**</t>
  </si>
  <si>
    <t>D9.What reasons were given for your difficulties in obtaining finance after you had received support?**</t>
  </si>
  <si>
    <t>D10. In total how much external finance have you received since joining Growth Accelerator?**</t>
  </si>
  <si>
    <t>D11. On a scale of 1 to 5, how important was the support received through Growth Accelerator in securing this finance?**</t>
  </si>
  <si>
    <t>E13. How much of this increase in sales can be attributed to Growth Accelerator?**</t>
  </si>
  <si>
    <t>E14. You suggested that overall, turnover is likely to fall over the next 3 years, by around !!E8 - E9!!, without much Growth Accelerator what level do you think sales might have fallen to?**</t>
  </si>
  <si>
    <t>E15. Would you say that it would have fallen to…?**</t>
  </si>
  <si>
    <t>E16. You suggested that overall, turnover is likely to remain the same but if you had not joined Growth Accelerator to what level would your turnover have fallen to?**</t>
  </si>
  <si>
    <t>E17. Would you say that it would have fallen to…?**</t>
  </si>
  <si>
    <t>B7. Why was the training not important in helping you make change to the management of your business?**</t>
  </si>
  <si>
    <t>B16. What changes?**</t>
  </si>
  <si>
    <t>B5. Why do you not want to continue to receive referrals?**</t>
  </si>
  <si>
    <t>B6. Would you like to receive referrals from high growth potential companies looking to secure funding who have been coached by Growth Accelerator?**</t>
  </si>
  <si>
    <t>B7. Why do you not want to receive referrals?**</t>
  </si>
  <si>
    <t>C1b.  Why do you strongly disagree that...?**</t>
  </si>
  <si>
    <t>C3 and C4. Compared to your other routes for finding out about possible investments, how does the quantity of referrals that GrowthAccelerator offers compare?</t>
  </si>
  <si>
    <t>Industry / sector conferences</t>
  </si>
  <si>
    <t>D1. From the following list, what do you think is the main issue companies face when seeking external finance?</t>
  </si>
  <si>
    <t>Lack of knowledge on the process of raising finance</t>
  </si>
  <si>
    <t>Unsure what type of finance is most suitable for their business</t>
  </si>
  <si>
    <t>Unsure how to find potential finance providers</t>
  </si>
  <si>
    <t>Do not understand what investors are looking for</t>
  </si>
  <si>
    <t>Insufficient investment documentation</t>
  </si>
  <si>
    <t>Poor presentation / pitching skills</t>
  </si>
  <si>
    <t>Unrealistic expectations on valuation</t>
  </si>
  <si>
    <t>Unwillingness amongst banks to lend to small businesses</t>
  </si>
  <si>
    <t>Unable to find the right financial product</t>
  </si>
  <si>
    <t>Tighter credit conditions</t>
  </si>
  <si>
    <t>Significantly better</t>
  </si>
  <si>
    <t>Slightly better</t>
  </si>
  <si>
    <t>Similar</t>
  </si>
  <si>
    <t>Slightly worse</t>
  </si>
  <si>
    <t>Significantly worse</t>
  </si>
  <si>
    <t>D2. What order of importance do you place on the following when you are investing?</t>
  </si>
  <si>
    <t>Completeness of the team</t>
  </si>
  <si>
    <t>Relevant skills of the management team (even if the people concerned are not yet in the employ of the company)</t>
  </si>
  <si>
    <t>Product</t>
  </si>
  <si>
    <t>Business Sector</t>
  </si>
  <si>
    <t>Current financial position of the company</t>
  </si>
  <si>
    <t>Stage of development of the company</t>
  </si>
  <si>
    <t>Business model</t>
  </si>
  <si>
    <t>Competitive advantages</t>
  </si>
  <si>
    <t>Mentioned</t>
  </si>
  <si>
    <t>Given highest importance</t>
  </si>
  <si>
    <t>Given second highest importance</t>
  </si>
  <si>
    <t>Given third highest importance</t>
  </si>
  <si>
    <t>B2. Are you planning on investing or lending money to business in the next 12 months?</t>
  </si>
  <si>
    <t>C3. and C4. Compared to your other routes for finding out about possible investments, how does the quantity of referrals that GrowthAccelerator offers compare?</t>
  </si>
  <si>
    <t>A5. What links or interactions has your organisation had with the Growth Accelerator service?</t>
  </si>
  <si>
    <t>B6. To what extent would you agree or disagree with the statement that Growth Accelerator is offering something that those businesses helped could not or would not have got from any other source? 
have got from any other source?</t>
  </si>
  <si>
    <t>B8. To what extent would you agree or disagree with the statement that Growth Accelerator appears to be performing against its objectives?</t>
  </si>
  <si>
    <t>B9. To what extent do you agree or disagree with the statement that GrowthAccelerator is working well with other national Government services (for example MAS, UKTI and TSB)?</t>
  </si>
  <si>
    <t>B11. To what extent do you agree or disagree with the statement that GrowthAccelerator is working well with other local services?</t>
  </si>
  <si>
    <t>B13. To what extent do you agree or disagree with the statement that your LEP has a strong relationship with GrowthAccelerator?</t>
  </si>
  <si>
    <t>B14. How satisfied are you with the Local Advisory Commissions as GrowthAccelerator's local governance bodies?</t>
  </si>
  <si>
    <t>B15. How satisfied are you with the information and data provided by GrowthAccelerator?</t>
  </si>
  <si>
    <t>C4. Have you recommended GrowthAccelerator to companies?</t>
  </si>
  <si>
    <t>C5. Would you recommend the Growth Accelerator service to companies?</t>
  </si>
  <si>
    <t>B7. Is your disagreement with the previous statement due to any overlap of services provided by either the public or private sector or both?**</t>
  </si>
  <si>
    <t>A4. Are you aware of Growth Accelerator?</t>
  </si>
  <si>
    <t>E7. Based on your experience to date which element of the Growth Accelerator service are you finding most useful?****</t>
  </si>
  <si>
    <t>B9. Are you able to define any of the factors which are preventing your company meeting its objectives?**</t>
  </si>
  <si>
    <t>5-9</t>
  </si>
  <si>
    <t>11-19</t>
  </si>
  <si>
    <t>21-49</t>
  </si>
  <si>
    <t>E7. Would you say...?**</t>
  </si>
  <si>
    <t>E8. You suggested that overall, employment is likely to stay the same over the next 3 years But how many jobs, if any, would have been lost without Growth Accelerator?**</t>
  </si>
  <si>
    <t>576***</t>
  </si>
  <si>
    <t>None/ no improvements needed</t>
  </si>
  <si>
    <t>Satisfied</t>
  </si>
  <si>
    <t>Dissatisfied</t>
  </si>
  <si>
    <t>C2. Other than GrowthAccelerator, what are your main routes for finding out about possible investments?**</t>
  </si>
  <si>
    <t>No obstacles</t>
  </si>
  <si>
    <t>Base: Those identifying regulations as an obstacle in G2.</t>
  </si>
  <si>
    <t>Base: Those identifying the economy as an obstacle in G2.</t>
  </si>
  <si>
    <t>Base: Those identifying obtaining finance as an obstacle in G2.</t>
  </si>
  <si>
    <t>Base: Those identifying cash flow as an obstacle in G2.</t>
  </si>
  <si>
    <t>Peer network</t>
  </si>
  <si>
    <t>Masterclasses</t>
  </si>
  <si>
    <t>Not applicable</t>
  </si>
  <si>
    <t>No opinion / don't know</t>
  </si>
  <si>
    <t>Don’t know</t>
  </si>
  <si>
    <t>Don't know</t>
  </si>
  <si>
    <t xml:space="preserve">None of these </t>
  </si>
  <si>
    <t xml:space="preserve">Don’t know </t>
  </si>
  <si>
    <t xml:space="preserve">Other </t>
  </si>
  <si>
    <t>Uncertain/ Don't know</t>
  </si>
  <si>
    <t>Food regulations</t>
  </si>
  <si>
    <r>
      <rPr>
        <sz val="10"/>
        <rFont val="Arial"/>
        <family val="2"/>
      </rPr>
      <t>** Suppress</t>
    </r>
    <r>
      <rPr>
        <sz val="10"/>
        <color indexed="8"/>
        <rFont val="Arial"/>
        <family val="2"/>
      </rPr>
      <t>ed due to small base count (&lt;50)</t>
    </r>
  </si>
  <si>
    <t>E6. Based on your experience to date in what ways was the Growth Accelerator service beneficial to your company?***</t>
  </si>
  <si>
    <r>
      <rPr>
        <sz val="10"/>
        <rFont val="Arial"/>
        <family val="2"/>
      </rPr>
      <t>** Suppress</t>
    </r>
    <r>
      <rPr>
        <sz val="10"/>
        <color indexed="8"/>
        <rFont val="Arial"/>
        <family val="2"/>
      </rPr>
      <t>ed due to small base count (&lt;25)</t>
    </r>
  </si>
  <si>
    <t>E3. Do you have any other comments to make in these areas?***</t>
  </si>
  <si>
    <t>E2. In what areas do you think the Growth Accelerator service could be improved or made more effective?***</t>
  </si>
  <si>
    <t>D4. What sub-sectors will you be targeting for investment?***</t>
  </si>
  <si>
    <t>D3. How do you work with investee teams and is there a consistent area of development need?***</t>
  </si>
  <si>
    <t>C9. Do you have any other comments to make in these areas?***</t>
  </si>
  <si>
    <t>C8. In what ways could we work better with you?***</t>
  </si>
  <si>
    <t>C7. What else could we provide you with to help you recommend GrowthAccelerator?***</t>
  </si>
  <si>
    <t>C6. Why would you not recommend GrowthAccelerator to companies?***</t>
  </si>
  <si>
    <t>C3. In what areas do you think the Growth Accelerator service could be improved or made more effective?***</t>
  </si>
  <si>
    <t>C2. What do you think works best in the Growth Accelerator service?***</t>
  </si>
  <si>
    <t>C1. What advantages do you think the Growth Accelerator service offers compared to other services you are aware of?***</t>
  </si>
  <si>
    <t>B12. Please say why you disagree:***</t>
  </si>
  <si>
    <t>B10. Please say why you disagree:***</t>
  </si>
  <si>
    <t>B5. More generally how would you describe the alignment between your organisation and GrowthAccelerator?***</t>
  </si>
  <si>
    <t>B4. Is your disagreement with the previous statement due to the fact that Growth Accelerator's objectives are different to your objectives or due to other unrelated factors?***</t>
  </si>
  <si>
    <t>Base: Only those expecting an increase from E2 to E3</t>
  </si>
  <si>
    <t>No opinion/ don't know</t>
  </si>
  <si>
    <t>No opinion / Don’t Know</t>
  </si>
  <si>
    <t>Don’t know/ No opinion</t>
  </si>
  <si>
    <t>F2. Approximately what percentage of your current sales are accounted for by exports?***</t>
  </si>
  <si>
    <t>E10. Approximately what turnover do you expect to have in three years time?***</t>
  </si>
  <si>
    <t>E9. Moving on now to thinking about your annual turnover. What is the current annual turnover of your business? You may also refer to turnover as income, sales, invoices or receipts.***</t>
  </si>
  <si>
    <t>E4. You suggested that overall, employment will increase over the next three years. But how many of these jobs, if any, would you directly attribute to Growth Accelerator?***</t>
  </si>
  <si>
    <t>E3. Approximately how many employees do you expect to have in three years time?***</t>
  </si>
  <si>
    <t>E2. Approximately how many employees are there on the UK payroll of your organisation? (i.e. not including owners or directors)?***</t>
  </si>
  <si>
    <t>E6. You suggested that overall employment is likely to fall over the next 3 years, but how many more jobs, if any, would have been lost without Growth Accelerator?**</t>
  </si>
  <si>
    <t>Refused</t>
  </si>
  <si>
    <t>Base: Those without plans to export (F3)</t>
  </si>
  <si>
    <t>Base: Those who have at least some competition (F7) and whose competitors would take up at least some sales (F8)</t>
  </si>
  <si>
    <t>*** Asked as an open question (suppressed if responses are qualitative)</t>
  </si>
  <si>
    <t>No opinion/ Don't know</t>
  </si>
  <si>
    <t>I have developed no new skills</t>
  </si>
  <si>
    <t>Too early to say</t>
  </si>
  <si>
    <t>No opinion / Don’t know</t>
  </si>
  <si>
    <t>B3. How did you first find out about Growth Accelerator?</t>
  </si>
  <si>
    <t>- indicates data suppressed</t>
  </si>
  <si>
    <t>E2. Approximately how many employees are there on the UK payroll of your organisation? (i.e. not including owners or directors)?</t>
  </si>
  <si>
    <t xml:space="preserve">E3. Approximately how many employees do you expect to have in three years time? </t>
  </si>
  <si>
    <t xml:space="preserve">E9. Moving on now to thinking about your annual turnover. What is the current annual turnover of your business? You may also refer to turnover as income, sales, invoices or receipts. </t>
  </si>
  <si>
    <t>E12. You suggested that overall, turnover will increase over the next three years. But how much of this sales growth, if any, would you directly attribute to Growth Accelerator?</t>
  </si>
  <si>
    <t>E10. Approximately what turnover do you expect to have in three years time?</t>
  </si>
  <si>
    <t>F2. Approximately what percentage of your current sales are accounted for by exports?</t>
  </si>
  <si>
    <t>F3. Do you have plans to start exporting or licensing your products or services outside the UK in the next 12 months?</t>
  </si>
  <si>
    <t>F4. What are the barriers that prevent your business exporting?</t>
  </si>
  <si>
    <t>F6. Which one of these is where your main customers are based…?</t>
  </si>
  <si>
    <t>Performance of GrowthAccelerator is monitored regularly as part of the monitoring and evaluation strategy for the service. These data tables include the findings from monitoring surveys conducted in February, August, November and December 2013 and in February 2014. This includes two client surveys: effectiveness (conducted 3 months after the firm signed up) and outputs (6 months after the firm signed up), as well as Leadership &amp; Management, Investor and Stakeholder surveys.</t>
  </si>
  <si>
    <t>Through own enquiries (e.g. internet search)</t>
  </si>
  <si>
    <t>Through the media (e.g. newspaper, radio, TV)</t>
  </si>
  <si>
    <t>Market opportunity i.e. size of market</t>
  </si>
  <si>
    <t>Market growth opportunity i.e. is the segment you are entering growing</t>
  </si>
  <si>
    <t>URN: BIS/14/1204/AN2</t>
  </si>
  <si>
    <t>GrowthAccelerator Interim Evaluation 2014: Data Tables</t>
  </si>
  <si>
    <t>This is a supporting document to the Interim Evaluation of GrowthAccelerator.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</si>
</sst>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
  </numFmts>
  <fonts count="44" x14ac:knownFonts="1">
    <font>
      <sz val="11"/>
      <color theme="1"/>
      <name val="Calibri"/>
      <family val="2"/>
      <scheme val="minor"/>
    </font>
    <font>
      <sz val="10"/>
      <color indexed="8"/>
      <name val="Arial"/>
      <family val="2"/>
    </font>
    <font>
      <sz val="11"/>
      <color indexed="8"/>
      <name val="Arial"/>
      <family val="2"/>
    </font>
    <font>
      <u/>
      <sz val="10"/>
      <color indexed="12"/>
      <name val="Arial"/>
      <family val="2"/>
    </font>
    <font>
      <b/>
      <sz val="10"/>
      <color indexed="8"/>
      <name val="Arial"/>
      <family val="2"/>
    </font>
    <font>
      <sz val="11"/>
      <color indexed="8"/>
      <name val="Arial"/>
      <family val="2"/>
    </font>
    <font>
      <sz val="14"/>
      <color indexed="8"/>
      <name val="Arial"/>
      <family val="2"/>
    </font>
    <font>
      <u/>
      <sz val="14"/>
      <color indexed="12"/>
      <name val="Arial"/>
      <family val="2"/>
    </font>
    <font>
      <b/>
      <sz val="24"/>
      <color indexed="8"/>
      <name val="Arial"/>
      <family val="2"/>
    </font>
    <font>
      <b/>
      <i/>
      <sz val="20"/>
      <color indexed="8"/>
      <name val="Arial"/>
      <family val="2"/>
    </font>
    <font>
      <sz val="18"/>
      <color indexed="8"/>
      <name val="Arial"/>
      <family val="2"/>
    </font>
    <font>
      <sz val="10"/>
      <color indexed="8"/>
      <name val="Arial"/>
      <family val="2"/>
    </font>
    <font>
      <b/>
      <sz val="11"/>
      <color indexed="8"/>
      <name val="Arial"/>
      <family val="2"/>
    </font>
    <font>
      <sz val="10"/>
      <color indexed="8"/>
      <name val="Arial"/>
      <family val="2"/>
    </font>
    <font>
      <b/>
      <sz val="9"/>
      <color indexed="8"/>
      <name val="Arial"/>
      <family val="2"/>
    </font>
    <font>
      <sz val="9"/>
      <color indexed="8"/>
      <name val="Arial"/>
      <family val="2"/>
    </font>
    <font>
      <b/>
      <sz val="11"/>
      <color indexed="8"/>
      <name val="Arial"/>
      <family val="2"/>
    </font>
    <font>
      <sz val="10"/>
      <color indexed="8"/>
      <name val="Calibri"/>
      <family val="2"/>
    </font>
    <font>
      <sz val="10"/>
      <name val="Arial"/>
      <family val="2"/>
    </font>
    <font>
      <b/>
      <sz val="11"/>
      <color indexed="55"/>
      <name val="Arial"/>
      <family val="2"/>
    </font>
    <font>
      <sz val="11"/>
      <color indexed="55"/>
      <name val="Arial"/>
      <family val="2"/>
    </font>
    <font>
      <b/>
      <sz val="11"/>
      <color indexed="55"/>
      <name val="Calibri"/>
      <family val="2"/>
    </font>
    <font>
      <sz val="10"/>
      <color indexed="63"/>
      <name val="Arial"/>
      <family val="2"/>
    </font>
    <font>
      <b/>
      <sz val="9"/>
      <name val="Arial"/>
      <family val="2"/>
    </font>
    <font>
      <sz val="9"/>
      <name val="Arial"/>
      <family val="2"/>
    </font>
    <font>
      <b/>
      <sz val="11"/>
      <name val="Arial"/>
      <family val="2"/>
    </font>
    <font>
      <sz val="11"/>
      <name val="Arial"/>
      <family val="2"/>
    </font>
    <font>
      <u/>
      <sz val="11"/>
      <color theme="10"/>
      <name val="Calibri"/>
      <family val="2"/>
    </font>
    <font>
      <u/>
      <sz val="10"/>
      <color theme="10"/>
      <name val="Verdana"/>
      <family val="2"/>
    </font>
    <font>
      <b/>
      <sz val="11"/>
      <color theme="1"/>
      <name val="Calibri"/>
      <family val="2"/>
      <scheme val="minor"/>
    </font>
    <font>
      <sz val="9"/>
      <color theme="0" tint="-0.499984740745262"/>
      <name val="Arial"/>
      <family val="2"/>
    </font>
    <font>
      <sz val="11"/>
      <color theme="0" tint="-0.499984740745262"/>
      <name val="Arial"/>
      <family val="2"/>
    </font>
    <font>
      <b/>
      <sz val="11"/>
      <color theme="0" tint="-0.499984740745262"/>
      <name val="Arial"/>
      <family val="2"/>
    </font>
    <font>
      <b/>
      <sz val="11"/>
      <color theme="1"/>
      <name val="Arial"/>
      <family val="2"/>
    </font>
    <font>
      <b/>
      <sz val="9"/>
      <color theme="0" tint="-0.499984740745262"/>
      <name val="Arial"/>
      <family val="2"/>
    </font>
    <font>
      <sz val="9"/>
      <color theme="1"/>
      <name val="Calibri"/>
      <family val="2"/>
      <scheme val="minor"/>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u/>
      <sz val="9"/>
      <color theme="10"/>
      <name val="Calibri"/>
      <family val="2"/>
    </font>
    <font>
      <sz val="10"/>
      <color theme="0" tint="-0.499984740745262"/>
      <name val="Arial"/>
      <family val="2"/>
    </font>
    <font>
      <u/>
      <sz val="11"/>
      <color theme="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6">
    <border>
      <left/>
      <right/>
      <top/>
      <bottom/>
      <diagonal/>
    </border>
    <border>
      <left style="thin">
        <color indexed="23"/>
      </left>
      <right style="medium">
        <color indexed="8"/>
      </right>
      <top style="thin">
        <color indexed="23"/>
      </top>
      <bottom style="thin">
        <color indexed="22"/>
      </bottom>
      <diagonal/>
    </border>
    <border>
      <left style="thin">
        <color indexed="23"/>
      </left>
      <right style="medium">
        <color indexed="8"/>
      </right>
      <top style="thin">
        <color indexed="22"/>
      </top>
      <bottom style="thin">
        <color indexed="22"/>
      </bottom>
      <diagonal/>
    </border>
    <border>
      <left style="thin">
        <color indexed="23"/>
      </left>
      <right style="medium">
        <color indexed="8"/>
      </right>
      <top style="thin">
        <color indexed="22"/>
      </top>
      <bottom style="medium">
        <color indexed="8"/>
      </bottom>
      <diagonal/>
    </border>
    <border>
      <left/>
      <right/>
      <top/>
      <bottom style="thin">
        <color indexed="22"/>
      </bottom>
      <diagonal/>
    </border>
    <border>
      <left/>
      <right/>
      <top style="thin">
        <color indexed="22"/>
      </top>
      <bottom style="thin">
        <color indexed="22"/>
      </bottom>
      <diagonal/>
    </border>
    <border>
      <left/>
      <right/>
      <top/>
      <bottom style="medium">
        <color indexed="8"/>
      </bottom>
      <diagonal/>
    </border>
    <border>
      <left/>
      <right style="medium">
        <color indexed="64"/>
      </right>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right style="medium">
        <color indexed="64"/>
      </right>
      <top style="medium">
        <color indexed="64"/>
      </top>
      <bottom/>
      <diagonal/>
    </border>
    <border>
      <left/>
      <right/>
      <top style="medium">
        <color indexed="64"/>
      </top>
      <bottom/>
      <diagonal/>
    </border>
    <border>
      <left style="thin">
        <color indexed="23"/>
      </left>
      <right style="medium">
        <color indexed="8"/>
      </right>
      <top style="medium">
        <color indexed="8"/>
      </top>
      <bottom/>
      <diagonal/>
    </border>
    <border>
      <left style="thin">
        <color indexed="23"/>
      </left>
      <right style="medium">
        <color indexed="8"/>
      </right>
      <top/>
      <bottom/>
      <diagonal/>
    </border>
    <border>
      <left style="medium">
        <color indexed="64"/>
      </left>
      <right/>
      <top/>
      <bottom/>
      <diagonal/>
    </border>
    <border>
      <left style="medium">
        <color indexed="64"/>
      </left>
      <right/>
      <top/>
      <bottom style="medium">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medium">
        <color indexed="8"/>
      </left>
      <right/>
      <top/>
      <bottom style="medium">
        <color indexed="64"/>
      </bottom>
      <diagonal/>
    </border>
    <border>
      <left/>
      <right/>
      <top style="thin">
        <color indexed="9"/>
      </top>
      <bottom/>
      <diagonal/>
    </border>
    <border>
      <left style="thin">
        <color indexed="9"/>
      </left>
      <right/>
      <top/>
      <bottom/>
      <diagonal/>
    </border>
    <border>
      <left style="medium">
        <color indexed="9"/>
      </left>
      <right/>
      <top/>
      <bottom/>
      <diagonal/>
    </border>
    <border>
      <left style="medium">
        <color indexed="64"/>
      </left>
      <right/>
      <top style="medium">
        <color indexed="64"/>
      </top>
      <bottom/>
      <diagonal/>
    </border>
    <border>
      <left style="medium">
        <color indexed="8"/>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style="thin">
        <color indexed="9"/>
      </left>
      <right/>
      <top style="medium">
        <color indexed="64"/>
      </top>
      <bottom/>
      <diagonal/>
    </border>
    <border>
      <left style="medium">
        <color indexed="8"/>
      </left>
      <right/>
      <top style="medium">
        <color indexed="64"/>
      </top>
      <bottom/>
      <diagonal/>
    </border>
    <border>
      <left/>
      <right style="thin">
        <color indexed="23"/>
      </right>
      <top style="medium">
        <color indexed="8"/>
      </top>
      <bottom/>
      <diagonal/>
    </border>
    <border>
      <left style="medium">
        <color indexed="8"/>
      </left>
      <right/>
      <top/>
      <bottom style="thin">
        <color indexed="23"/>
      </bottom>
      <diagonal/>
    </border>
    <border>
      <left/>
      <right style="thin">
        <color indexed="23"/>
      </right>
      <top/>
      <bottom style="thin">
        <color indexed="23"/>
      </bottom>
      <diagonal/>
    </border>
    <border>
      <left style="medium">
        <color indexed="8"/>
      </left>
      <right/>
      <top style="thin">
        <color indexed="23"/>
      </top>
      <bottom style="thin">
        <color indexed="22"/>
      </bottom>
      <diagonal/>
    </border>
    <border>
      <left/>
      <right style="thin">
        <color indexed="23"/>
      </right>
      <top style="thin">
        <color indexed="23"/>
      </top>
      <bottom style="thin">
        <color indexed="22"/>
      </bottom>
      <diagonal/>
    </border>
    <border>
      <left style="medium">
        <color indexed="8"/>
      </left>
      <right/>
      <top style="thin">
        <color indexed="22"/>
      </top>
      <bottom style="thin">
        <color indexed="22"/>
      </bottom>
      <diagonal/>
    </border>
    <border>
      <left/>
      <right style="thin">
        <color indexed="23"/>
      </right>
      <top style="thin">
        <color indexed="22"/>
      </top>
      <bottom style="thin">
        <color indexed="22"/>
      </bottom>
      <diagonal/>
    </border>
    <border>
      <left style="medium">
        <color indexed="8"/>
      </left>
      <right/>
      <top style="thin">
        <color indexed="22"/>
      </top>
      <bottom style="medium">
        <color indexed="8"/>
      </bottom>
      <diagonal/>
    </border>
    <border>
      <left/>
      <right style="thin">
        <color indexed="23"/>
      </right>
      <top style="thin">
        <color indexed="22"/>
      </top>
      <bottom style="medium">
        <color indexed="8"/>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indexed="9"/>
      </right>
      <top style="thin">
        <color theme="0"/>
      </top>
      <bottom style="thin">
        <color indexed="9"/>
      </bottom>
      <diagonal/>
    </border>
    <border>
      <left style="thin">
        <color indexed="9"/>
      </left>
      <right style="thin">
        <color indexed="9"/>
      </right>
      <top style="thin">
        <color theme="0"/>
      </top>
      <bottom style="thin">
        <color indexed="9"/>
      </bottom>
      <diagonal/>
    </border>
    <border>
      <left style="thin">
        <color theme="0"/>
      </left>
      <right style="thin">
        <color indexed="9"/>
      </right>
      <top style="thin">
        <color indexed="9"/>
      </top>
      <bottom style="thin">
        <color indexed="9"/>
      </bottom>
      <diagonal/>
    </border>
    <border>
      <left style="thin">
        <color theme="0"/>
      </left>
      <right style="thin">
        <color indexed="9"/>
      </right>
      <top style="thin">
        <color indexed="9"/>
      </top>
      <bottom/>
      <diagonal/>
    </border>
    <border>
      <left/>
      <right/>
      <top style="thin">
        <color theme="0"/>
      </top>
      <bottom/>
      <diagonal/>
    </border>
  </borders>
  <cellStyleXfs count="3">
    <xf numFmtId="0" fontId="0" fillId="0" borderId="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cellStyleXfs>
  <cellXfs count="461">
    <xf numFmtId="0" fontId="0" fillId="0" borderId="0" xfId="0"/>
    <xf numFmtId="0" fontId="12" fillId="0" borderId="0" xfId="0" applyFont="1" applyBorder="1" applyAlignment="1">
      <alignment vertical="center"/>
    </xf>
    <xf numFmtId="164" fontId="14" fillId="0" borderId="1" xfId="0" applyNumberFormat="1" applyFont="1" applyBorder="1" applyAlignment="1">
      <alignment horizontal="center" vertical="top"/>
    </xf>
    <xf numFmtId="9" fontId="15" fillId="0" borderId="2" xfId="0" applyNumberFormat="1" applyFont="1" applyBorder="1" applyAlignment="1">
      <alignment horizontal="center" vertical="top"/>
    </xf>
    <xf numFmtId="9" fontId="15" fillId="0" borderId="3" xfId="0" applyNumberFormat="1" applyFont="1" applyBorder="1" applyAlignment="1">
      <alignment horizontal="center" vertical="top"/>
    </xf>
    <xf numFmtId="165" fontId="15" fillId="0" borderId="4" xfId="0" applyNumberFormat="1" applyFont="1" applyBorder="1" applyAlignment="1">
      <alignment horizontal="center" vertical="top"/>
    </xf>
    <xf numFmtId="165" fontId="15" fillId="0" borderId="5" xfId="0" applyNumberFormat="1" applyFont="1" applyBorder="1" applyAlignment="1">
      <alignment horizontal="center" vertical="top"/>
    </xf>
    <xf numFmtId="0" fontId="12" fillId="0" borderId="6" xfId="0" applyFont="1" applyBorder="1" applyAlignment="1">
      <alignment vertical="center"/>
    </xf>
    <xf numFmtId="164" fontId="14" fillId="0" borderId="7" xfId="0" applyNumberFormat="1" applyFont="1" applyBorder="1" applyAlignment="1">
      <alignment horizontal="center" vertical="top"/>
    </xf>
    <xf numFmtId="0" fontId="2" fillId="0" borderId="0" xfId="0" applyFont="1"/>
    <xf numFmtId="0" fontId="12" fillId="0" borderId="0" xfId="0" applyFont="1"/>
    <xf numFmtId="164" fontId="14" fillId="0" borderId="8" xfId="0" applyNumberFormat="1" applyFont="1" applyBorder="1" applyAlignment="1">
      <alignment horizontal="center" vertical="top"/>
    </xf>
    <xf numFmtId="164" fontId="15" fillId="0" borderId="0" xfId="0" applyNumberFormat="1" applyFont="1" applyBorder="1" applyAlignment="1">
      <alignment horizontal="center" vertical="top"/>
    </xf>
    <xf numFmtId="165" fontId="15" fillId="0" borderId="0" xfId="0" applyNumberFormat="1" applyFont="1" applyBorder="1" applyAlignment="1">
      <alignment horizontal="center" vertical="top"/>
    </xf>
    <xf numFmtId="164" fontId="14" fillId="0" borderId="0" xfId="0" applyNumberFormat="1" applyFont="1" applyBorder="1" applyAlignment="1">
      <alignment horizontal="center" vertical="top"/>
    </xf>
    <xf numFmtId="0" fontId="11" fillId="0" borderId="0" xfId="0" applyFont="1" applyBorder="1" applyAlignment="1">
      <alignment vertical="center"/>
    </xf>
    <xf numFmtId="0" fontId="12" fillId="0" borderId="0" xfId="0" applyFont="1" applyAlignment="1"/>
    <xf numFmtId="9" fontId="15" fillId="0" borderId="0" xfId="0" applyNumberFormat="1" applyFont="1" applyBorder="1" applyAlignment="1">
      <alignment horizontal="center" vertical="top"/>
    </xf>
    <xf numFmtId="9" fontId="15" fillId="0" borderId="0" xfId="0" applyNumberFormat="1" applyFont="1" applyBorder="1" applyAlignment="1">
      <alignment horizontal="center"/>
    </xf>
    <xf numFmtId="9" fontId="15" fillId="0" borderId="8" xfId="0" applyNumberFormat="1" applyFont="1" applyBorder="1" applyAlignment="1">
      <alignment horizontal="center"/>
    </xf>
    <xf numFmtId="9" fontId="15" fillId="0" borderId="9" xfId="0" applyNumberFormat="1" applyFont="1" applyBorder="1" applyAlignment="1">
      <alignment horizontal="center"/>
    </xf>
    <xf numFmtId="0" fontId="15" fillId="0" borderId="0" xfId="0" applyFont="1" applyAlignment="1">
      <alignment horizontal="center"/>
    </xf>
    <xf numFmtId="0" fontId="15" fillId="0" borderId="10" xfId="0" applyFont="1" applyBorder="1" applyAlignment="1">
      <alignment horizontal="center" vertical="center"/>
    </xf>
    <xf numFmtId="9" fontId="15" fillId="0" borderId="7" xfId="0" applyNumberFormat="1" applyFont="1" applyBorder="1" applyAlignment="1">
      <alignment horizontal="center"/>
    </xf>
    <xf numFmtId="9" fontId="15" fillId="0" borderId="11" xfId="0" applyNumberFormat="1" applyFont="1" applyBorder="1" applyAlignment="1">
      <alignment horizontal="center"/>
    </xf>
    <xf numFmtId="9" fontId="15" fillId="0" borderId="12" xfId="0" applyNumberFormat="1" applyFont="1" applyBorder="1" applyAlignment="1">
      <alignment horizontal="center"/>
    </xf>
    <xf numFmtId="0" fontId="0" fillId="0" borderId="13" xfId="0" applyBorder="1"/>
    <xf numFmtId="0" fontId="0" fillId="2" borderId="13" xfId="0" applyFill="1" applyBorder="1"/>
    <xf numFmtId="0" fontId="0" fillId="2" borderId="13" xfId="0" applyFill="1" applyBorder="1"/>
    <xf numFmtId="0" fontId="8" fillId="2" borderId="13" xfId="0" applyFont="1" applyFill="1" applyBorder="1"/>
    <xf numFmtId="0" fontId="5" fillId="2" borderId="13" xfId="0" applyFont="1" applyFill="1" applyBorder="1"/>
    <xf numFmtId="0" fontId="9" fillId="2" borderId="13" xfId="0" applyFont="1" applyFill="1" applyBorder="1"/>
    <xf numFmtId="0" fontId="6" fillId="2" borderId="13" xfId="0" applyFont="1" applyFill="1" applyBorder="1"/>
    <xf numFmtId="0" fontId="7" fillId="2" borderId="13" xfId="1" applyFont="1" applyFill="1" applyBorder="1" applyAlignment="1" applyProtection="1"/>
    <xf numFmtId="0" fontId="1" fillId="2" borderId="13" xfId="0" applyFont="1" applyFill="1" applyBorder="1"/>
    <xf numFmtId="0" fontId="2" fillId="2" borderId="13" xfId="0" applyFont="1" applyFill="1" applyBorder="1"/>
    <xf numFmtId="0" fontId="3" fillId="2" borderId="13" xfId="2" applyFont="1" applyFill="1" applyBorder="1" applyAlignment="1" applyProtection="1"/>
    <xf numFmtId="0" fontId="4" fillId="2" borderId="13" xfId="0" applyFont="1" applyFill="1" applyBorder="1"/>
    <xf numFmtId="0" fontId="8" fillId="0" borderId="13" xfId="0" applyFont="1" applyBorder="1"/>
    <xf numFmtId="0" fontId="2" fillId="0" borderId="13" xfId="0" applyFont="1" applyBorder="1"/>
    <xf numFmtId="0" fontId="27" fillId="0" borderId="13" xfId="1" applyBorder="1" applyAlignment="1" applyProtection="1"/>
    <xf numFmtId="0" fontId="1" fillId="0" borderId="13" xfId="0" applyFont="1" applyBorder="1"/>
    <xf numFmtId="0" fontId="2" fillId="0" borderId="14" xfId="0" applyFont="1" applyBorder="1"/>
    <xf numFmtId="0" fontId="15" fillId="0" borderId="14" xfId="0" applyFont="1" applyBorder="1" applyAlignment="1">
      <alignment horizontal="center"/>
    </xf>
    <xf numFmtId="0" fontId="14" fillId="0" borderId="7" xfId="0" applyFont="1" applyBorder="1" applyAlignment="1">
      <alignment horizontal="center"/>
    </xf>
    <xf numFmtId="0" fontId="15" fillId="0" borderId="7" xfId="0" applyFont="1" applyBorder="1" applyAlignment="1">
      <alignment horizontal="center"/>
    </xf>
    <xf numFmtId="9" fontId="15" fillId="0" borderId="0" xfId="0" applyNumberFormat="1" applyFont="1" applyAlignment="1">
      <alignment horizontal="center"/>
    </xf>
    <xf numFmtId="0" fontId="4" fillId="0" borderId="0" xfId="0" applyFont="1"/>
    <xf numFmtId="0" fontId="15" fillId="0" borderId="0" xfId="0" applyFont="1" applyBorder="1" applyAlignment="1">
      <alignment horizontal="center"/>
    </xf>
    <xf numFmtId="0" fontId="4" fillId="0" borderId="0" xfId="0" applyFont="1" applyBorder="1" applyAlignment="1">
      <alignment horizontal="center"/>
    </xf>
    <xf numFmtId="0" fontId="11" fillId="0" borderId="0" xfId="0" applyFont="1" applyAlignment="1">
      <alignment wrapText="1"/>
    </xf>
    <xf numFmtId="0" fontId="14" fillId="0" borderId="0" xfId="0" applyFont="1" applyBorder="1" applyAlignment="1">
      <alignment horizontal="center"/>
    </xf>
    <xf numFmtId="0" fontId="15" fillId="0" borderId="0" xfId="0" applyFont="1" applyBorder="1" applyAlignment="1">
      <alignment horizontal="center" wrapText="1"/>
    </xf>
    <xf numFmtId="0" fontId="4" fillId="0" borderId="13" xfId="0" applyFont="1" applyFill="1" applyBorder="1"/>
    <xf numFmtId="164" fontId="14" fillId="0" borderId="0" xfId="0" applyNumberFormat="1" applyFont="1" applyBorder="1" applyAlignment="1">
      <alignment horizontal="center" vertical="center"/>
    </xf>
    <xf numFmtId="0" fontId="2" fillId="0" borderId="0" xfId="0" applyFont="1" applyBorder="1" applyAlignment="1">
      <alignment horizontal="center"/>
    </xf>
    <xf numFmtId="0" fontId="4" fillId="0" borderId="7" xfId="0" applyFont="1" applyBorder="1" applyAlignment="1">
      <alignment horizontal="center"/>
    </xf>
    <xf numFmtId="0" fontId="1" fillId="0" borderId="13" xfId="0" applyFont="1" applyBorder="1" applyAlignment="1">
      <alignment wrapText="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7"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12" fillId="0" borderId="0" xfId="0" applyFont="1" applyAlignment="1">
      <alignment horizontal="center"/>
    </xf>
    <xf numFmtId="0" fontId="2" fillId="0" borderId="15" xfId="0" applyFont="1" applyBorder="1" applyAlignment="1">
      <alignment horizontal="center"/>
    </xf>
    <xf numFmtId="0" fontId="2" fillId="0" borderId="7" xfId="0" applyFont="1" applyBorder="1" applyAlignment="1">
      <alignment horizontal="center"/>
    </xf>
    <xf numFmtId="0" fontId="1" fillId="0" borderId="7" xfId="0" applyFont="1" applyBorder="1" applyAlignment="1">
      <alignment horizontal="center" wrapText="1"/>
    </xf>
    <xf numFmtId="0" fontId="2" fillId="0" borderId="0" xfId="0" applyFont="1" applyBorder="1" applyAlignment="1">
      <alignment horizontal="center" wrapText="1"/>
    </xf>
    <xf numFmtId="0" fontId="21" fillId="0" borderId="0" xfId="0" applyFont="1" applyBorder="1" applyAlignment="1">
      <alignment horizontal="center" vertical="center"/>
    </xf>
    <xf numFmtId="0" fontId="20" fillId="0" borderId="0" xfId="0" applyFont="1" applyAlignment="1">
      <alignment horizontal="center"/>
    </xf>
    <xf numFmtId="0" fontId="2" fillId="0" borderId="0" xfId="0" applyFont="1" applyAlignment="1">
      <alignment horizontal="center" wrapText="1"/>
    </xf>
    <xf numFmtId="9" fontId="2" fillId="0" borderId="0" xfId="0" applyNumberFormat="1" applyFont="1" applyAlignment="1">
      <alignment horizontal="center"/>
    </xf>
    <xf numFmtId="0" fontId="13" fillId="0" borderId="0" xfId="0" applyFont="1" applyBorder="1" applyAlignment="1">
      <alignment horizontal="center" vertical="center" wrapText="1"/>
    </xf>
    <xf numFmtId="0" fontId="16" fillId="0" borderId="0" xfId="0" applyFont="1" applyBorder="1" applyAlignment="1">
      <alignment horizontal="center" vertical="center"/>
    </xf>
    <xf numFmtId="0" fontId="13" fillId="0" borderId="15" xfId="0" applyFont="1" applyBorder="1" applyAlignment="1">
      <alignment horizontal="center" vertical="center" wrapText="1"/>
    </xf>
    <xf numFmtId="0" fontId="15" fillId="0" borderId="7" xfId="0" applyFont="1" applyBorder="1" applyAlignment="1">
      <alignment horizont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4" xfId="0" applyFont="1" applyBorder="1" applyAlignment="1">
      <alignment horizontal="center" vertical="center" wrapText="1"/>
    </xf>
    <xf numFmtId="0" fontId="13" fillId="0" borderId="7" xfId="0" applyFont="1" applyBorder="1" applyAlignment="1">
      <alignment horizontal="center" vertical="center" wrapText="1"/>
    </xf>
    <xf numFmtId="0" fontId="12" fillId="0" borderId="0" xfId="0" applyFont="1" applyBorder="1" applyAlignment="1">
      <alignment horizontal="center" vertical="center"/>
    </xf>
    <xf numFmtId="0" fontId="1" fillId="0" borderId="7" xfId="0" applyFont="1" applyBorder="1" applyAlignment="1">
      <alignment horizontal="center" vertical="center" wrapText="1"/>
    </xf>
    <xf numFmtId="0" fontId="12" fillId="0" borderId="8" xfId="0" applyFont="1" applyBorder="1" applyAlignment="1">
      <alignment horizontal="center"/>
    </xf>
    <xf numFmtId="0" fontId="1" fillId="0" borderId="7" xfId="0" applyFont="1" applyBorder="1" applyAlignment="1">
      <alignment horizontal="center" vertical="center"/>
    </xf>
    <xf numFmtId="0" fontId="13" fillId="0" borderId="14" xfId="0" applyFont="1" applyBorder="1" applyAlignment="1">
      <alignment horizontal="center" vertical="center"/>
    </xf>
    <xf numFmtId="9" fontId="15" fillId="0" borderId="7" xfId="0" applyNumberFormat="1" applyFont="1" applyBorder="1" applyAlignment="1">
      <alignment horizontal="center" vertical="top"/>
    </xf>
    <xf numFmtId="9" fontId="15" fillId="0" borderId="12" xfId="0" applyNumberFormat="1" applyFont="1" applyBorder="1" applyAlignment="1">
      <alignment horizontal="center" vertical="top"/>
    </xf>
    <xf numFmtId="0" fontId="1" fillId="0" borderId="0" xfId="0" applyFont="1" applyBorder="1"/>
    <xf numFmtId="0" fontId="13" fillId="0" borderId="7" xfId="0" applyFont="1" applyBorder="1" applyAlignment="1">
      <alignment horizontal="center" vertical="center"/>
    </xf>
    <xf numFmtId="0" fontId="12" fillId="0" borderId="0" xfId="0" applyFont="1" applyBorder="1"/>
    <xf numFmtId="0" fontId="15" fillId="0" borderId="15" xfId="0" applyFont="1" applyBorder="1" applyAlignment="1">
      <alignment horizontal="center"/>
    </xf>
    <xf numFmtId="0" fontId="15" fillId="0" borderId="0" xfId="0" applyFont="1"/>
    <xf numFmtId="0" fontId="23" fillId="0" borderId="0" xfId="0" applyFont="1" applyBorder="1" applyAlignment="1">
      <alignment horizontal="center"/>
    </xf>
    <xf numFmtId="0" fontId="23" fillId="0" borderId="7" xfId="0" applyFont="1" applyBorder="1" applyAlignment="1">
      <alignment horizontal="center"/>
    </xf>
    <xf numFmtId="0" fontId="23" fillId="0" borderId="0" xfId="0" applyFont="1" applyAlignment="1">
      <alignment horizontal="center"/>
    </xf>
    <xf numFmtId="0" fontId="23" fillId="0" borderId="0" xfId="0" applyFont="1"/>
    <xf numFmtId="0" fontId="15" fillId="0" borderId="0" xfId="0" applyFont="1" applyAlignment="1">
      <alignment horizontal="center" wrapText="1"/>
    </xf>
    <xf numFmtId="0" fontId="15" fillId="0" borderId="0" xfId="0" applyFont="1" applyAlignment="1">
      <alignment wrapText="1"/>
    </xf>
    <xf numFmtId="9" fontId="15" fillId="0" borderId="7" xfId="0" applyNumberFormat="1" applyFont="1" applyBorder="1" applyAlignment="1">
      <alignment horizontal="center" vertical="center"/>
    </xf>
    <xf numFmtId="9" fontId="15" fillId="0" borderId="12" xfId="0" applyNumberFormat="1" applyFont="1" applyBorder="1" applyAlignment="1">
      <alignment horizontal="center" vertical="center"/>
    </xf>
    <xf numFmtId="0" fontId="25" fillId="0" borderId="0" xfId="0" applyFont="1" applyAlignment="1">
      <alignment horizontal="center"/>
    </xf>
    <xf numFmtId="0" fontId="26" fillId="0" borderId="0" xfId="0" applyFont="1" applyAlignment="1">
      <alignment horizontal="center"/>
    </xf>
    <xf numFmtId="0" fontId="26" fillId="0" borderId="0" xfId="0" applyFont="1"/>
    <xf numFmtId="9" fontId="11" fillId="0" borderId="0" xfId="0" applyNumberFormat="1" applyFont="1" applyBorder="1" applyAlignment="1">
      <alignment horizontal="center"/>
    </xf>
    <xf numFmtId="0" fontId="30" fillId="0" borderId="0" xfId="0" applyFont="1" applyAlignment="1">
      <alignment horizontal="center"/>
    </xf>
    <xf numFmtId="0" fontId="31" fillId="0" borderId="0" xfId="0" applyFont="1" applyAlignment="1">
      <alignment horizontal="center"/>
    </xf>
    <xf numFmtId="0" fontId="31" fillId="0" borderId="0" xfId="0" applyFont="1"/>
    <xf numFmtId="0" fontId="32" fillId="0" borderId="0" xfId="0" applyFont="1" applyAlignment="1">
      <alignment horizontal="center"/>
    </xf>
    <xf numFmtId="0" fontId="13" fillId="0" borderId="15" xfId="0" applyFont="1" applyBorder="1" applyAlignment="1">
      <alignment horizontal="center" vertical="center"/>
    </xf>
    <xf numFmtId="9" fontId="15" fillId="0" borderId="11" xfId="0" applyNumberFormat="1" applyFont="1" applyBorder="1" applyAlignment="1">
      <alignment horizontal="center" vertical="top"/>
    </xf>
    <xf numFmtId="0" fontId="32" fillId="0" borderId="0" xfId="0" applyFont="1" applyAlignment="1"/>
    <xf numFmtId="0" fontId="33" fillId="0" borderId="0" xfId="0" applyFont="1"/>
    <xf numFmtId="0" fontId="1" fillId="0" borderId="0" xfId="0" applyFont="1" applyBorder="1" applyAlignment="1">
      <alignment horizontal="center" vertical="center"/>
    </xf>
    <xf numFmtId="9" fontId="1" fillId="0" borderId="0" xfId="0" applyNumberFormat="1" applyFont="1" applyBorder="1" applyAlignment="1">
      <alignment horizontal="center"/>
    </xf>
    <xf numFmtId="9" fontId="11" fillId="0" borderId="11" xfId="0" applyNumberFormat="1" applyFont="1" applyBorder="1" applyAlignment="1">
      <alignment horizontal="center"/>
    </xf>
    <xf numFmtId="9" fontId="1" fillId="0" borderId="7" xfId="0" applyNumberFormat="1" applyFont="1" applyBorder="1" applyAlignment="1">
      <alignment horizontal="center"/>
    </xf>
    <xf numFmtId="9" fontId="11" fillId="0" borderId="12" xfId="0" applyNumberFormat="1" applyFont="1" applyBorder="1" applyAlignment="1">
      <alignment horizontal="center"/>
    </xf>
    <xf numFmtId="1" fontId="15" fillId="0" borderId="0" xfId="0" applyNumberFormat="1" applyFont="1" applyBorder="1" applyAlignment="1">
      <alignment horizontal="center"/>
    </xf>
    <xf numFmtId="0" fontId="14" fillId="0" borderId="7" xfId="0" applyNumberFormat="1" applyFont="1" applyBorder="1" applyAlignment="1">
      <alignment horizontal="center"/>
    </xf>
    <xf numFmtId="9" fontId="15" fillId="0" borderId="7" xfId="0" applyNumberFormat="1" applyFont="1" applyBorder="1" applyAlignment="1">
      <alignment horizontal="center" wrapText="1"/>
    </xf>
    <xf numFmtId="0" fontId="2" fillId="0" borderId="0" xfId="0" applyFont="1" applyAlignment="1">
      <alignment wrapText="1"/>
    </xf>
    <xf numFmtId="0" fontId="29" fillId="0" borderId="0" xfId="0" applyFont="1"/>
    <xf numFmtId="0" fontId="14" fillId="0" borderId="0" xfId="0" applyFont="1" applyAlignment="1">
      <alignment horizontal="center"/>
    </xf>
    <xf numFmtId="0" fontId="34" fillId="0" borderId="0" xfId="0" applyFont="1" applyAlignment="1">
      <alignment horizontal="center"/>
    </xf>
    <xf numFmtId="9" fontId="32" fillId="0" borderId="0" xfId="0" applyNumberFormat="1" applyFont="1" applyBorder="1" applyAlignment="1">
      <alignment horizontal="center"/>
    </xf>
    <xf numFmtId="0" fontId="32" fillId="0" borderId="0" xfId="0" applyFont="1" applyAlignment="1">
      <alignment vertical="center"/>
    </xf>
    <xf numFmtId="0" fontId="12" fillId="0" borderId="0" xfId="0" applyFont="1" applyBorder="1" applyAlignment="1">
      <alignment horizontal="center"/>
    </xf>
    <xf numFmtId="0" fontId="19" fillId="0" borderId="0" xfId="0" applyFont="1" applyBorder="1" applyAlignment="1">
      <alignment vertical="center"/>
    </xf>
    <xf numFmtId="0" fontId="18" fillId="0" borderId="0" xfId="0" applyFont="1"/>
    <xf numFmtId="0" fontId="2" fillId="0" borderId="7" xfId="0" applyFont="1" applyBorder="1" applyAlignment="1">
      <alignment horizontal="center" wrapText="1"/>
    </xf>
    <xf numFmtId="0" fontId="18" fillId="0" borderId="0" xfId="0" applyFont="1" applyAlignment="1">
      <alignment horizontal="center"/>
    </xf>
    <xf numFmtId="0" fontId="14" fillId="0" borderId="0" xfId="0" applyFont="1" applyBorder="1" applyAlignment="1">
      <alignment horizontal="center" wrapText="1"/>
    </xf>
    <xf numFmtId="0" fontId="14" fillId="0" borderId="7" xfId="0" applyFont="1" applyBorder="1" applyAlignment="1">
      <alignment horizontal="center" wrapText="1"/>
    </xf>
    <xf numFmtId="9" fontId="31" fillId="0" borderId="0" xfId="0" applyNumberFormat="1" applyFont="1" applyBorder="1" applyAlignment="1">
      <alignment horizontal="center"/>
    </xf>
    <xf numFmtId="9" fontId="30" fillId="0" borderId="0" xfId="0" applyNumberFormat="1" applyFont="1" applyBorder="1" applyAlignment="1">
      <alignment horizontal="center"/>
    </xf>
    <xf numFmtId="0" fontId="2" fillId="0" borderId="0" xfId="0" applyFont="1" applyAlignment="1" applyProtection="1">
      <alignment horizontal="center"/>
    </xf>
    <xf numFmtId="0" fontId="2" fillId="0" borderId="0" xfId="0" applyFont="1" applyProtection="1"/>
    <xf numFmtId="49" fontId="24" fillId="0" borderId="0" xfId="0" quotePrefix="1" applyNumberFormat="1" applyFont="1" applyBorder="1" applyAlignment="1">
      <alignment horizontal="center"/>
    </xf>
    <xf numFmtId="9" fontId="24" fillId="0" borderId="0" xfId="0" applyNumberFormat="1" applyFont="1" applyBorder="1" applyAlignment="1">
      <alignment horizontal="center"/>
    </xf>
    <xf numFmtId="49" fontId="24" fillId="0" borderId="0" xfId="0" applyNumberFormat="1" applyFont="1" applyBorder="1" applyAlignment="1">
      <alignment horizontal="center"/>
    </xf>
    <xf numFmtId="49" fontId="24" fillId="0" borderId="11" xfId="0" applyNumberFormat="1" applyFont="1" applyBorder="1" applyAlignment="1">
      <alignment horizontal="center"/>
    </xf>
    <xf numFmtId="9" fontId="24" fillId="0" borderId="11" xfId="0" applyNumberFormat="1" applyFont="1" applyBorder="1" applyAlignment="1">
      <alignment horizontal="center"/>
    </xf>
    <xf numFmtId="0" fontId="2" fillId="0" borderId="0" xfId="0" applyFont="1" applyBorder="1"/>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1" fillId="0" borderId="11" xfId="0" applyFont="1" applyBorder="1" applyAlignment="1">
      <alignment horizontal="left" vertical="center"/>
    </xf>
    <xf numFmtId="49" fontId="13" fillId="0" borderId="7"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 fillId="0" borderId="0" xfId="0" applyNumberFormat="1" applyFont="1" applyBorder="1" applyAlignment="1">
      <alignment horizontal="center" wrapText="1"/>
    </xf>
    <xf numFmtId="0" fontId="35" fillId="0" borderId="0" xfId="0" applyFont="1" applyBorder="1" applyAlignment="1">
      <alignment horizontal="center" wrapText="1"/>
    </xf>
    <xf numFmtId="0" fontId="35" fillId="0" borderId="7" xfId="0" applyFont="1" applyBorder="1" applyAlignment="1">
      <alignment horizontal="center" wrapText="1"/>
    </xf>
    <xf numFmtId="0" fontId="8" fillId="3" borderId="20" xfId="0" applyFont="1" applyFill="1" applyBorder="1"/>
    <xf numFmtId="0" fontId="8" fillId="3" borderId="21" xfId="0" applyFont="1" applyFill="1" applyBorder="1"/>
    <xf numFmtId="0" fontId="2" fillId="3" borderId="21" xfId="0" applyFont="1" applyFill="1" applyBorder="1"/>
    <xf numFmtId="0" fontId="27" fillId="3" borderId="21" xfId="1" applyFill="1" applyBorder="1" applyAlignment="1" applyProtection="1"/>
    <xf numFmtId="0" fontId="2" fillId="3" borderId="0" xfId="0" applyFont="1" applyFill="1" applyBorder="1"/>
    <xf numFmtId="0" fontId="2" fillId="3" borderId="22" xfId="0" applyFont="1" applyFill="1" applyBorder="1"/>
    <xf numFmtId="0" fontId="2" fillId="3" borderId="13" xfId="0" applyFont="1" applyFill="1" applyBorder="1"/>
    <xf numFmtId="0" fontId="1" fillId="3" borderId="22" xfId="0" applyFont="1" applyFill="1" applyBorder="1"/>
    <xf numFmtId="0" fontId="1" fillId="3" borderId="13" xfId="0" applyFont="1" applyFill="1" applyBorder="1"/>
    <xf numFmtId="0" fontId="10" fillId="3" borderId="22" xfId="0" applyFont="1" applyFill="1" applyBorder="1"/>
    <xf numFmtId="0" fontId="10" fillId="3" borderId="13" xfId="0" applyFont="1" applyFill="1" applyBorder="1"/>
    <xf numFmtId="0" fontId="27" fillId="3" borderId="13" xfId="1" applyFill="1" applyBorder="1" applyAlignment="1" applyProtection="1"/>
    <xf numFmtId="0" fontId="27" fillId="3" borderId="0" xfId="1" applyFill="1" applyBorder="1" applyAlignment="1" applyProtection="1"/>
    <xf numFmtId="0" fontId="27" fillId="3" borderId="13" xfId="1" applyFill="1" applyBorder="1" applyAlignment="1" applyProtection="1">
      <alignment vertical="center"/>
    </xf>
    <xf numFmtId="0" fontId="12" fillId="3" borderId="13" xfId="0" applyFont="1" applyFill="1" applyBorder="1" applyAlignment="1">
      <alignment vertical="center"/>
    </xf>
    <xf numFmtId="0" fontId="2" fillId="3" borderId="13" xfId="0" applyFont="1" applyFill="1" applyBorder="1" applyAlignment="1">
      <alignment vertical="center"/>
    </xf>
    <xf numFmtId="0" fontId="2" fillId="3" borderId="23" xfId="0" applyFont="1" applyFill="1" applyBorder="1"/>
    <xf numFmtId="0" fontId="27" fillId="3" borderId="24" xfId="1" applyFill="1" applyBorder="1" applyAlignment="1" applyProtection="1"/>
    <xf numFmtId="0" fontId="2" fillId="3" borderId="24" xfId="0" applyFont="1" applyFill="1" applyBorder="1"/>
    <xf numFmtId="0" fontId="2" fillId="3" borderId="45" xfId="0" applyFont="1" applyFill="1" applyBorder="1"/>
    <xf numFmtId="0" fontId="11" fillId="0" borderId="18" xfId="0" applyFont="1" applyBorder="1" applyAlignment="1">
      <alignment vertical="center"/>
    </xf>
    <xf numFmtId="0" fontId="11" fillId="0" borderId="19" xfId="0" applyFont="1" applyBorder="1" applyAlignment="1">
      <alignment vertical="center"/>
    </xf>
    <xf numFmtId="0" fontId="11" fillId="0" borderId="11" xfId="0" applyFont="1" applyBorder="1" applyAlignment="1">
      <alignment vertical="center"/>
    </xf>
    <xf numFmtId="0" fontId="36" fillId="0" borderId="0" xfId="0" applyFont="1" applyBorder="1"/>
    <xf numFmtId="9" fontId="15" fillId="0" borderId="7" xfId="0" applyNumberFormat="1" applyFont="1" applyBorder="1" applyAlignment="1" applyProtection="1">
      <alignment horizontal="center" vertical="top"/>
    </xf>
    <xf numFmtId="164" fontId="14" fillId="0" borderId="7" xfId="0" applyNumberFormat="1" applyFont="1" applyBorder="1" applyAlignment="1">
      <alignment horizontal="center" vertical="center"/>
    </xf>
    <xf numFmtId="0" fontId="1" fillId="0" borderId="18" xfId="0" applyFont="1" applyBorder="1" applyAlignment="1"/>
    <xf numFmtId="0" fontId="1" fillId="0" borderId="0" xfId="0" applyFont="1" applyBorder="1" applyAlignment="1"/>
    <xf numFmtId="0" fontId="1" fillId="0" borderId="19" xfId="0" applyFont="1" applyBorder="1" applyAlignment="1"/>
    <xf numFmtId="0" fontId="1" fillId="0" borderId="11" xfId="0" applyFont="1" applyBorder="1" applyAlignment="1"/>
    <xf numFmtId="0" fontId="22" fillId="0" borderId="0" xfId="0" applyFont="1" applyBorder="1" applyAlignment="1"/>
    <xf numFmtId="0" fontId="12" fillId="0" borderId="11" xfId="0" applyFont="1" applyBorder="1" applyAlignment="1">
      <alignment vertical="center"/>
    </xf>
    <xf numFmtId="0" fontId="12" fillId="0" borderId="11" xfId="0" applyFont="1" applyBorder="1" applyAlignment="1"/>
    <xf numFmtId="0" fontId="12" fillId="0" borderId="25" xfId="0" applyFont="1" applyBorder="1" applyAlignment="1"/>
    <xf numFmtId="0" fontId="12" fillId="0" borderId="6" xfId="0" applyFont="1" applyBorder="1" applyAlignment="1"/>
    <xf numFmtId="0" fontId="8" fillId="3" borderId="46" xfId="0" applyFont="1" applyFill="1" applyBorder="1"/>
    <xf numFmtId="0" fontId="8" fillId="3" borderId="47" xfId="0" applyFont="1" applyFill="1" applyBorder="1"/>
    <xf numFmtId="0" fontId="2" fillId="3" borderId="47" xfId="0" applyFont="1" applyFill="1" applyBorder="1"/>
    <xf numFmtId="0" fontId="27" fillId="3" borderId="47" xfId="1" applyFill="1" applyBorder="1" applyAlignment="1" applyProtection="1"/>
    <xf numFmtId="0" fontId="2" fillId="3" borderId="48" xfId="0" applyFont="1" applyFill="1" applyBorder="1"/>
    <xf numFmtId="0" fontId="1" fillId="3" borderId="45" xfId="0" applyFont="1" applyFill="1" applyBorder="1"/>
    <xf numFmtId="0" fontId="1" fillId="3" borderId="48" xfId="0" applyFont="1" applyFill="1" applyBorder="1"/>
    <xf numFmtId="0" fontId="10" fillId="3" borderId="45" xfId="0" applyFont="1" applyFill="1" applyBorder="1"/>
    <xf numFmtId="0" fontId="10" fillId="3" borderId="48" xfId="0" applyFont="1" applyFill="1" applyBorder="1"/>
    <xf numFmtId="0" fontId="27" fillId="3" borderId="48" xfId="1" applyFill="1" applyBorder="1" applyAlignment="1" applyProtection="1"/>
    <xf numFmtId="0" fontId="0" fillId="3" borderId="48" xfId="0" applyFill="1" applyBorder="1"/>
    <xf numFmtId="0" fontId="2" fillId="3" borderId="49" xfId="0" applyFont="1" applyFill="1" applyBorder="1"/>
    <xf numFmtId="0" fontId="2" fillId="3" borderId="50" xfId="0" applyFont="1" applyFill="1" applyBorder="1"/>
    <xf numFmtId="0" fontId="25" fillId="0" borderId="11" xfId="0" applyFont="1" applyBorder="1" applyAlignment="1"/>
    <xf numFmtId="0" fontId="33" fillId="0" borderId="11" xfId="0" applyFont="1" applyBorder="1" applyAlignment="1"/>
    <xf numFmtId="0" fontId="33" fillId="0" borderId="0" xfId="0" applyFont="1" applyAlignment="1"/>
    <xf numFmtId="0" fontId="12" fillId="0" borderId="0" xfId="0" applyFont="1" applyBorder="1" applyAlignment="1"/>
    <xf numFmtId="0" fontId="1" fillId="0" borderId="0" xfId="0" applyFont="1" applyAlignment="1"/>
    <xf numFmtId="0" fontId="15" fillId="0" borderId="14"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14" xfId="0" applyFont="1" applyBorder="1"/>
    <xf numFmtId="0" fontId="36" fillId="0" borderId="0" xfId="0" applyFont="1"/>
    <xf numFmtId="0" fontId="36" fillId="0" borderId="7" xfId="0" applyFont="1" applyBorder="1" applyAlignment="1">
      <alignment horizontal="center"/>
    </xf>
    <xf numFmtId="0" fontId="37" fillId="0" borderId="7" xfId="0" applyFont="1" applyBorder="1" applyAlignment="1">
      <alignment horizontal="center"/>
    </xf>
    <xf numFmtId="9" fontId="36" fillId="0" borderId="7" xfId="0" applyNumberFormat="1" applyFont="1" applyBorder="1" applyAlignment="1">
      <alignment horizontal="center"/>
    </xf>
    <xf numFmtId="9" fontId="36" fillId="0" borderId="12" xfId="0" applyNumberFormat="1" applyFont="1" applyBorder="1" applyAlignment="1">
      <alignment horizontal="center"/>
    </xf>
    <xf numFmtId="0" fontId="36" fillId="0" borderId="7" xfId="0" applyFont="1" applyBorder="1" applyAlignment="1">
      <alignment horizontal="center" wrapText="1"/>
    </xf>
    <xf numFmtId="0" fontId="37" fillId="0" borderId="0" xfId="0" applyFont="1"/>
    <xf numFmtId="9" fontId="1" fillId="0" borderId="12" xfId="0" applyNumberFormat="1" applyFont="1" applyBorder="1" applyAlignment="1">
      <alignment horizontal="center"/>
    </xf>
    <xf numFmtId="0" fontId="38" fillId="0" borderId="0" xfId="0" applyFont="1" applyBorder="1" applyAlignment="1">
      <alignment horizontal="center" vertical="center" wrapText="1"/>
    </xf>
    <xf numFmtId="0" fontId="38" fillId="0" borderId="7" xfId="0" applyFont="1" applyBorder="1" applyAlignment="1">
      <alignment horizontal="center" vertical="center" wrapText="1"/>
    </xf>
    <xf numFmtId="0" fontId="25" fillId="0" borderId="0" xfId="0" applyFont="1" applyBorder="1" applyAlignment="1"/>
    <xf numFmtId="9" fontId="11" fillId="0" borderId="7" xfId="0" applyNumberFormat="1" applyFont="1" applyBorder="1" applyAlignment="1">
      <alignment horizontal="center"/>
    </xf>
    <xf numFmtId="0" fontId="38" fillId="0" borderId="14" xfId="0" applyFont="1" applyBorder="1"/>
    <xf numFmtId="0" fontId="39" fillId="0" borderId="7" xfId="0" applyFont="1" applyBorder="1" applyAlignment="1">
      <alignment horizontal="center"/>
    </xf>
    <xf numFmtId="9" fontId="38" fillId="0" borderId="7" xfId="0" applyNumberFormat="1" applyFont="1" applyBorder="1" applyAlignment="1">
      <alignment horizontal="center"/>
    </xf>
    <xf numFmtId="9" fontId="38" fillId="0" borderId="12" xfId="0" applyNumberFormat="1" applyFont="1" applyBorder="1" applyAlignment="1">
      <alignment horizontal="center"/>
    </xf>
    <xf numFmtId="0" fontId="1" fillId="0" borderId="0" xfId="0" applyFont="1" applyAlignment="1">
      <alignment horizontal="center"/>
    </xf>
    <xf numFmtId="0" fontId="1" fillId="0" borderId="8" xfId="0" applyFont="1" applyBorder="1" applyAlignment="1">
      <alignment horizontal="center" vertical="center"/>
    </xf>
    <xf numFmtId="0" fontId="33" fillId="0" borderId="0" xfId="0" applyFont="1" applyBorder="1" applyAlignment="1"/>
    <xf numFmtId="0" fontId="33" fillId="0" borderId="14" xfId="0" applyFont="1" applyBorder="1"/>
    <xf numFmtId="0" fontId="2" fillId="0" borderId="0" xfId="0" applyFont="1" applyAlignment="1"/>
    <xf numFmtId="0" fontId="32" fillId="0" borderId="0" xfId="0" applyFont="1" applyBorder="1" applyAlignment="1"/>
    <xf numFmtId="0" fontId="8" fillId="3" borderId="51" xfId="0" applyFont="1" applyFill="1" applyBorder="1"/>
    <xf numFmtId="0" fontId="8" fillId="3" borderId="52" xfId="0" applyFont="1" applyFill="1" applyBorder="1"/>
    <xf numFmtId="0" fontId="2" fillId="3" borderId="52" xfId="0" applyFont="1" applyFill="1" applyBorder="1"/>
    <xf numFmtId="0" fontId="27" fillId="3" borderId="52" xfId="1" applyFill="1" applyBorder="1" applyAlignment="1" applyProtection="1"/>
    <xf numFmtId="0" fontId="11" fillId="3" borderId="53" xfId="0" applyFont="1" applyFill="1" applyBorder="1"/>
    <xf numFmtId="0" fontId="11" fillId="3" borderId="13" xfId="0" applyFont="1" applyFill="1" applyBorder="1"/>
    <xf numFmtId="0" fontId="10" fillId="3" borderId="53" xfId="0" applyFont="1" applyFill="1" applyBorder="1"/>
    <xf numFmtId="0" fontId="2" fillId="3" borderId="53" xfId="0" applyFont="1" applyFill="1" applyBorder="1"/>
    <xf numFmtId="0" fontId="2" fillId="0" borderId="24" xfId="0" applyFont="1" applyBorder="1"/>
    <xf numFmtId="0" fontId="2" fillId="3" borderId="54" xfId="0" applyFont="1" applyFill="1" applyBorder="1"/>
    <xf numFmtId="0" fontId="2" fillId="0" borderId="0" xfId="0" applyFont="1" applyBorder="1" applyAlignment="1"/>
    <xf numFmtId="0" fontId="2" fillId="3" borderId="55" xfId="0" applyFont="1" applyFill="1" applyBorder="1"/>
    <xf numFmtId="0" fontId="2" fillId="3" borderId="26" xfId="0" applyFont="1" applyFill="1" applyBorder="1"/>
    <xf numFmtId="0" fontId="2" fillId="3" borderId="27" xfId="0" applyFont="1" applyFill="1" applyBorder="1"/>
    <xf numFmtId="0" fontId="31" fillId="0" borderId="0" xfId="0" applyFont="1" applyAlignment="1"/>
    <xf numFmtId="0" fontId="26" fillId="0" borderId="0" xfId="0" applyFont="1" applyAlignment="1"/>
    <xf numFmtId="0" fontId="19" fillId="0" borderId="0" xfId="0" applyFont="1" applyAlignment="1"/>
    <xf numFmtId="0" fontId="19" fillId="0" borderId="0" xfId="0" applyFont="1" applyBorder="1" applyAlignment="1"/>
    <xf numFmtId="0" fontId="8" fillId="0" borderId="24" xfId="0" applyFont="1" applyBorder="1"/>
    <xf numFmtId="0" fontId="27" fillId="0" borderId="24" xfId="1" applyBorder="1" applyAlignment="1" applyProtection="1"/>
    <xf numFmtId="49" fontId="1" fillId="0" borderId="0" xfId="0" applyNumberFormat="1" applyFont="1" applyAlignment="1"/>
    <xf numFmtId="0" fontId="11" fillId="0" borderId="18" xfId="0" applyFont="1" applyBorder="1" applyAlignment="1"/>
    <xf numFmtId="0" fontId="11" fillId="0" borderId="0" xfId="0" applyFont="1" applyBorder="1" applyAlignment="1"/>
    <xf numFmtId="0" fontId="18" fillId="0" borderId="18" xfId="0" applyFont="1" applyBorder="1" applyAlignment="1"/>
    <xf numFmtId="0" fontId="18" fillId="0" borderId="0" xfId="0" applyFont="1" applyBorder="1" applyAlignment="1"/>
    <xf numFmtId="0" fontId="40" fillId="0" borderId="0" xfId="0" applyFont="1"/>
    <xf numFmtId="0" fontId="40" fillId="0" borderId="14" xfId="0" applyFont="1" applyBorder="1"/>
    <xf numFmtId="49" fontId="24" fillId="0" borderId="11" xfId="0" quotePrefix="1" applyNumberFormat="1" applyFont="1" applyBorder="1" applyAlignment="1">
      <alignment horizontal="center"/>
    </xf>
    <xf numFmtId="0" fontId="12" fillId="0" borderId="28" xfId="0" applyFont="1" applyBorder="1" applyAlignment="1"/>
    <xf numFmtId="0" fontId="33" fillId="0" borderId="0" xfId="0" applyFont="1" applyBorder="1" applyAlignment="1">
      <alignment vertical="center"/>
    </xf>
    <xf numFmtId="0" fontId="27" fillId="0" borderId="0" xfId="1" applyBorder="1" applyAlignment="1" applyProtection="1"/>
    <xf numFmtId="0" fontId="2" fillId="0" borderId="29" xfId="0" applyFont="1" applyBorder="1"/>
    <xf numFmtId="0" fontId="2" fillId="0" borderId="15" xfId="0" applyFont="1" applyBorder="1"/>
    <xf numFmtId="0" fontId="2" fillId="0" borderId="18" xfId="0" applyFont="1" applyBorder="1"/>
    <xf numFmtId="0" fontId="2" fillId="0" borderId="0" xfId="0" applyFont="1" applyBorder="1"/>
    <xf numFmtId="0" fontId="15" fillId="0" borderId="15" xfId="0" applyFont="1" applyBorder="1"/>
    <xf numFmtId="0" fontId="15" fillId="0" borderId="19" xfId="0" applyFont="1" applyBorder="1" applyAlignment="1">
      <alignment vertical="center"/>
    </xf>
    <xf numFmtId="0" fontId="15" fillId="0" borderId="11" xfId="0" applyFont="1" applyBorder="1" applyAlignment="1">
      <alignment vertical="center"/>
    </xf>
    <xf numFmtId="0" fontId="15" fillId="0" borderId="18" xfId="0" applyFont="1" applyBorder="1" applyAlignment="1">
      <alignment vertical="center"/>
    </xf>
    <xf numFmtId="0" fontId="15" fillId="0" borderId="0" xfId="0" applyFont="1" applyBorder="1" applyAlignment="1">
      <alignment vertical="center"/>
    </xf>
    <xf numFmtId="0" fontId="11" fillId="0" borderId="15" xfId="0" applyFont="1" applyBorder="1" applyAlignment="1">
      <alignment vertical="center"/>
    </xf>
    <xf numFmtId="0" fontId="0" fillId="0" borderId="15" xfId="0" applyBorder="1"/>
    <xf numFmtId="0" fontId="11" fillId="0" borderId="18" xfId="0" applyFont="1" applyBorder="1" applyAlignment="1">
      <alignment vertical="center"/>
    </xf>
    <xf numFmtId="0" fontId="11" fillId="0" borderId="0" xfId="0" applyFont="1" applyBorder="1" applyAlignment="1">
      <alignment vertical="center"/>
    </xf>
    <xf numFmtId="0" fontId="12" fillId="0" borderId="29"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horizontal="center" vertical="center"/>
    </xf>
    <xf numFmtId="0" fontId="27" fillId="0" borderId="15" xfId="1" applyBorder="1" applyAlignment="1" applyProtection="1"/>
    <xf numFmtId="0" fontId="15" fillId="0" borderId="29" xfId="0" applyFont="1" applyBorder="1"/>
    <xf numFmtId="0" fontId="15" fillId="0" borderId="18" xfId="0" applyFont="1" applyBorder="1"/>
    <xf numFmtId="0" fontId="15" fillId="0" borderId="0" xfId="0" applyFont="1" applyBorder="1"/>
    <xf numFmtId="0" fontId="27" fillId="0" borderId="34" xfId="1" applyBorder="1" applyAlignment="1" applyProtection="1"/>
    <xf numFmtId="0" fontId="14" fillId="0" borderId="18" xfId="0" applyFont="1" applyBorder="1" applyAlignment="1">
      <alignment horizontal="left" vertical="center" wrapText="1"/>
    </xf>
    <xf numFmtId="0" fontId="14" fillId="0" borderId="0" xfId="0" applyFont="1" applyBorder="1" applyAlignment="1">
      <alignment horizontal="left" vertical="center" wrapText="1"/>
    </xf>
    <xf numFmtId="0" fontId="1" fillId="0" borderId="18" xfId="0" applyFont="1" applyBorder="1" applyAlignment="1"/>
    <xf numFmtId="0" fontId="1" fillId="0" borderId="0" xfId="0" applyFont="1" applyBorder="1" applyAlignment="1"/>
    <xf numFmtId="0" fontId="1" fillId="0" borderId="19" xfId="0" applyFont="1" applyBorder="1" applyAlignment="1"/>
    <xf numFmtId="0" fontId="1" fillId="0" borderId="11" xfId="0" applyFont="1" applyBorder="1" applyAlignment="1"/>
    <xf numFmtId="0" fontId="41" fillId="0" borderId="18" xfId="1" applyFont="1" applyBorder="1" applyAlignment="1" applyProtection="1"/>
    <xf numFmtId="0" fontId="41" fillId="0" borderId="0" xfId="1" applyFont="1" applyBorder="1" applyAlignment="1" applyProtection="1"/>
    <xf numFmtId="0" fontId="11" fillId="0" borderId="19" xfId="0" applyFont="1" applyBorder="1" applyAlignment="1">
      <alignment vertical="center"/>
    </xf>
    <xf numFmtId="0" fontId="11" fillId="0" borderId="11" xfId="0" applyFont="1" applyBorder="1" applyAlignment="1">
      <alignment vertical="center"/>
    </xf>
    <xf numFmtId="0" fontId="1" fillId="0" borderId="19" xfId="0" applyFont="1" applyBorder="1" applyAlignment="1">
      <alignment vertical="center" wrapText="1"/>
    </xf>
    <xf numFmtId="0" fontId="1" fillId="0" borderId="11" xfId="0" applyFont="1" applyBorder="1" applyAlignment="1">
      <alignment vertical="center" wrapText="1"/>
    </xf>
    <xf numFmtId="0" fontId="1" fillId="0" borderId="19" xfId="0" applyFont="1" applyBorder="1" applyAlignment="1">
      <alignment vertical="center"/>
    </xf>
    <xf numFmtId="0" fontId="1" fillId="0" borderId="11" xfId="0" applyFont="1" applyBorder="1" applyAlignment="1">
      <alignment vertical="center"/>
    </xf>
    <xf numFmtId="0" fontId="11" fillId="0" borderId="30" xfId="0" applyFont="1" applyBorder="1" applyAlignment="1">
      <alignment vertical="center" wrapText="1"/>
    </xf>
    <xf numFmtId="0" fontId="11" fillId="0" borderId="0" xfId="0" applyFont="1" applyBorder="1" applyAlignment="1">
      <alignment vertical="center" wrapText="1"/>
    </xf>
    <xf numFmtId="0" fontId="15" fillId="0" borderId="19" xfId="0" applyFont="1" applyBorder="1"/>
    <xf numFmtId="0" fontId="15" fillId="0" borderId="11" xfId="0" applyFont="1" applyBorder="1"/>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1" fillId="0" borderId="18" xfId="0" applyFont="1" applyBorder="1" applyAlignment="1">
      <alignment vertical="center"/>
    </xf>
    <xf numFmtId="0" fontId="1" fillId="0" borderId="0" xfId="0" applyFont="1" applyBorder="1" applyAlignment="1">
      <alignment vertical="center"/>
    </xf>
    <xf numFmtId="0" fontId="2" fillId="0" borderId="0" xfId="0" applyFont="1"/>
    <xf numFmtId="0" fontId="1" fillId="0" borderId="18" xfId="0" applyFont="1" applyBorder="1"/>
    <xf numFmtId="0" fontId="1" fillId="0" borderId="0" xfId="0" applyFont="1" applyBorder="1"/>
    <xf numFmtId="0" fontId="1" fillId="0" borderId="19" xfId="0" applyFont="1" applyBorder="1"/>
    <xf numFmtId="0" fontId="1" fillId="0" borderId="11" xfId="0" applyFont="1" applyBorder="1"/>
    <xf numFmtId="0" fontId="24" fillId="0" borderId="18" xfId="1" applyFont="1" applyBorder="1" applyAlignment="1" applyProtection="1"/>
    <xf numFmtId="0" fontId="24" fillId="0" borderId="0" xfId="1" applyFont="1" applyBorder="1" applyAlignment="1" applyProtection="1"/>
    <xf numFmtId="0" fontId="24" fillId="0" borderId="19" xfId="1" applyFont="1" applyBorder="1" applyAlignment="1" applyProtection="1"/>
    <xf numFmtId="0" fontId="24" fillId="0" borderId="11" xfId="1" applyFont="1" applyBorder="1" applyAlignment="1" applyProtection="1"/>
    <xf numFmtId="0" fontId="36" fillId="0" borderId="18" xfId="0" applyFont="1" applyBorder="1"/>
    <xf numFmtId="0" fontId="36" fillId="0" borderId="0" xfId="0" applyFont="1" applyBorder="1"/>
    <xf numFmtId="0" fontId="23" fillId="0" borderId="18" xfId="1" applyFont="1" applyBorder="1" applyAlignment="1" applyProtection="1"/>
    <xf numFmtId="0" fontId="23" fillId="0" borderId="0" xfId="1" applyFont="1" applyBorder="1" applyAlignment="1" applyProtection="1"/>
    <xf numFmtId="0" fontId="41" fillId="0" borderId="18" xfId="1" applyFont="1" applyBorder="1" applyAlignment="1" applyProtection="1">
      <alignment wrapText="1"/>
    </xf>
    <xf numFmtId="0" fontId="41" fillId="0" borderId="0" xfId="1" applyFont="1" applyBorder="1" applyAlignment="1" applyProtection="1">
      <alignment wrapText="1"/>
    </xf>
    <xf numFmtId="0" fontId="36" fillId="0" borderId="19" xfId="0" applyFont="1" applyBorder="1"/>
    <xf numFmtId="0" fontId="36" fillId="0" borderId="11" xfId="0" applyFont="1" applyBorder="1"/>
    <xf numFmtId="0" fontId="41" fillId="0" borderId="29" xfId="1" applyFont="1" applyBorder="1" applyAlignment="1" applyProtection="1"/>
    <xf numFmtId="0" fontId="41" fillId="0" borderId="15" xfId="1" applyFont="1" applyBorder="1" applyAlignment="1" applyProtection="1"/>
    <xf numFmtId="0" fontId="2" fillId="0" borderId="35" xfId="0" applyFont="1" applyBorder="1"/>
    <xf numFmtId="0" fontId="11" fillId="0" borderId="18" xfId="0" applyFont="1" applyBorder="1" applyAlignment="1">
      <alignment vertical="center" wrapText="1"/>
    </xf>
    <xf numFmtId="0" fontId="11" fillId="0" borderId="33" xfId="0" applyFont="1" applyBorder="1" applyAlignment="1">
      <alignment vertical="center" wrapText="1"/>
    </xf>
    <xf numFmtId="0" fontId="11" fillId="0" borderId="6" xfId="0" applyFont="1" applyBorder="1" applyAlignment="1">
      <alignment vertical="center" wrapText="1"/>
    </xf>
    <xf numFmtId="0" fontId="2" fillId="0" borderId="32" xfId="0" applyFont="1" applyBorder="1"/>
    <xf numFmtId="0" fontId="11" fillId="0" borderId="18" xfId="0" applyFont="1" applyBorder="1" applyAlignment="1">
      <alignment horizontal="left" vertical="center"/>
    </xf>
    <xf numFmtId="0" fontId="11" fillId="0" borderId="0"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4" fillId="0" borderId="30" xfId="0" applyFont="1" applyBorder="1" applyAlignment="1">
      <alignment horizontal="left" vertical="center" wrapText="1"/>
    </xf>
    <xf numFmtId="0" fontId="2" fillId="0" borderId="31" xfId="0" applyFont="1" applyBorder="1"/>
    <xf numFmtId="0" fontId="11" fillId="0" borderId="18" xfId="0" applyFont="1" applyBorder="1" applyAlignment="1" applyProtection="1">
      <alignment vertical="center" wrapText="1"/>
    </xf>
    <xf numFmtId="0" fontId="11" fillId="0" borderId="0" xfId="0" applyFont="1" applyBorder="1" applyAlignment="1" applyProtection="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11" fillId="0" borderId="19" xfId="0" applyFont="1" applyBorder="1" applyAlignment="1">
      <alignment horizontal="left" vertical="center"/>
    </xf>
    <xf numFmtId="0" fontId="11" fillId="0" borderId="11" xfId="0" applyFont="1" applyBorder="1" applyAlignment="1">
      <alignment horizontal="left" vertical="center"/>
    </xf>
    <xf numFmtId="0" fontId="1" fillId="0" borderId="19" xfId="0" applyFont="1" applyBorder="1" applyAlignment="1">
      <alignment horizontal="left" vertical="center"/>
    </xf>
    <xf numFmtId="0" fontId="1" fillId="0" borderId="11" xfId="0" applyFont="1" applyBorder="1" applyAlignment="1">
      <alignment horizontal="left" vertical="center"/>
    </xf>
    <xf numFmtId="0" fontId="11" fillId="0" borderId="11" xfId="0" applyFont="1" applyBorder="1" applyAlignment="1">
      <alignment vertical="center"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5" fillId="0" borderId="18" xfId="0" applyFont="1" applyBorder="1" applyAlignment="1">
      <alignment vertical="center" wrapText="1"/>
    </xf>
    <xf numFmtId="0" fontId="15" fillId="0" borderId="0" xfId="0" applyFont="1" applyBorder="1" applyAlignment="1">
      <alignment vertical="center" wrapText="1"/>
    </xf>
    <xf numFmtId="0" fontId="27" fillId="0" borderId="27" xfId="1" applyBorder="1" applyAlignment="1" applyProtection="1"/>
    <xf numFmtId="0" fontId="15" fillId="0" borderId="18" xfId="0" applyFont="1" applyBorder="1" applyAlignment="1">
      <alignment horizontal="left" vertical="center" wrapText="1"/>
    </xf>
    <xf numFmtId="0" fontId="15" fillId="0" borderId="0" xfId="0" applyFont="1" applyBorder="1" applyAlignment="1">
      <alignment horizontal="left" vertical="center" wrapText="1"/>
    </xf>
    <xf numFmtId="0" fontId="0" fillId="0" borderId="0" xfId="0" applyBorder="1"/>
    <xf numFmtId="0" fontId="15" fillId="0" borderId="18" xfId="0" applyFont="1" applyBorder="1" applyAlignment="1">
      <alignment horizontal="left" wrapText="1"/>
    </xf>
    <xf numFmtId="0" fontId="15" fillId="0" borderId="0" xfId="0" applyFont="1" applyBorder="1" applyAlignment="1">
      <alignment horizontal="left" wrapText="1"/>
    </xf>
    <xf numFmtId="0" fontId="15" fillId="0" borderId="19" xfId="0" applyFont="1" applyBorder="1" applyAlignment="1">
      <alignment horizontal="left" wrapText="1"/>
    </xf>
    <xf numFmtId="0" fontId="15" fillId="0" borderId="11" xfId="0" applyFont="1" applyBorder="1" applyAlignment="1">
      <alignment horizontal="left" wrapText="1"/>
    </xf>
    <xf numFmtId="0" fontId="14" fillId="0" borderId="18" xfId="0" applyFont="1" applyBorder="1" applyAlignment="1">
      <alignment vertical="center" wrapText="1"/>
    </xf>
    <xf numFmtId="0" fontId="14" fillId="0" borderId="0" xfId="0" applyFont="1" applyBorder="1" applyAlignment="1">
      <alignment vertical="center" wrapText="1"/>
    </xf>
    <xf numFmtId="0" fontId="15" fillId="0" borderId="19" xfId="0" applyFont="1" applyBorder="1" applyAlignment="1">
      <alignment vertical="center" wrapText="1"/>
    </xf>
    <xf numFmtId="0" fontId="15" fillId="0" borderId="11" xfId="0" applyFont="1" applyBorder="1" applyAlignment="1">
      <alignment vertical="center" wrapText="1"/>
    </xf>
    <xf numFmtId="0" fontId="15" fillId="0" borderId="43" xfId="0" applyFont="1" applyBorder="1" applyAlignment="1">
      <alignment vertical="center" wrapText="1"/>
    </xf>
    <xf numFmtId="0" fontId="15" fillId="0" borderId="44" xfId="0" applyFont="1" applyBorder="1" applyAlignment="1">
      <alignment vertical="center" wrapText="1"/>
    </xf>
    <xf numFmtId="0" fontId="11" fillId="0" borderId="32" xfId="0" applyFont="1" applyBorder="1" applyAlignment="1">
      <alignment vertical="center" wrapText="1"/>
    </xf>
    <xf numFmtId="0" fontId="12" fillId="0" borderId="31"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4" fillId="0" borderId="39" xfId="0" applyFont="1" applyBorder="1" applyAlignment="1">
      <alignment horizontal="left" vertical="center" wrapText="1"/>
    </xf>
    <xf numFmtId="0" fontId="14" fillId="0" borderId="40" xfId="0" applyFont="1" applyBorder="1" applyAlignment="1">
      <alignment horizontal="left" vertical="center" wrapText="1"/>
    </xf>
    <xf numFmtId="0" fontId="15" fillId="0" borderId="41" xfId="0" applyFont="1" applyBorder="1" applyAlignment="1">
      <alignment vertical="center" wrapText="1"/>
    </xf>
    <xf numFmtId="0" fontId="15" fillId="0" borderId="42" xfId="0" applyFont="1" applyBorder="1" applyAlignment="1">
      <alignment vertical="center" wrapText="1"/>
    </xf>
    <xf numFmtId="0" fontId="32" fillId="0" borderId="0" xfId="0" applyFont="1"/>
    <xf numFmtId="0" fontId="31" fillId="0" borderId="0" xfId="0" applyFont="1"/>
    <xf numFmtId="0" fontId="38" fillId="0" borderId="18" xfId="0" applyFont="1" applyBorder="1"/>
    <xf numFmtId="0" fontId="38" fillId="0" borderId="0" xfId="0" applyFont="1" applyBorder="1"/>
    <xf numFmtId="0" fontId="12" fillId="0" borderId="0" xfId="0" applyFont="1" applyBorder="1"/>
    <xf numFmtId="0" fontId="40" fillId="0" borderId="29" xfId="0" applyFont="1" applyBorder="1"/>
    <xf numFmtId="0" fontId="40" fillId="0" borderId="15" xfId="0" applyFont="1" applyBorder="1"/>
    <xf numFmtId="0" fontId="40" fillId="0" borderId="18" xfId="0" applyFont="1" applyBorder="1"/>
    <xf numFmtId="0" fontId="40" fillId="0" borderId="0" xfId="0" applyFont="1" applyBorder="1"/>
    <xf numFmtId="0" fontId="39" fillId="0" borderId="18" xfId="0" applyFont="1" applyBorder="1"/>
    <xf numFmtId="0" fontId="39" fillId="0" borderId="0" xfId="0" applyFont="1" applyBorder="1"/>
    <xf numFmtId="0" fontId="38" fillId="0" borderId="19" xfId="0" applyFont="1" applyBorder="1"/>
    <xf numFmtId="0" fontId="38" fillId="0" borderId="11" xfId="0" applyFont="1" applyBorder="1"/>
    <xf numFmtId="0" fontId="12" fillId="0" borderId="0" xfId="0" applyFont="1"/>
    <xf numFmtId="49" fontId="15" fillId="0" borderId="18" xfId="0" applyNumberFormat="1" applyFont="1" applyBorder="1" applyAlignment="1">
      <alignment vertical="center"/>
    </xf>
    <xf numFmtId="49" fontId="15" fillId="0" borderId="0" xfId="0" applyNumberFormat="1" applyFont="1" applyBorder="1" applyAlignment="1">
      <alignment vertical="center"/>
    </xf>
    <xf numFmtId="49" fontId="38" fillId="0" borderId="18" xfId="0" applyNumberFormat="1" applyFont="1" applyBorder="1"/>
    <xf numFmtId="49" fontId="38" fillId="0" borderId="0" xfId="0" applyNumberFormat="1" applyFont="1" applyBorder="1"/>
    <xf numFmtId="0" fontId="40" fillId="0" borderId="0" xfId="0" applyFont="1" applyFill="1" applyBorder="1"/>
    <xf numFmtId="0" fontId="14" fillId="0" borderId="29" xfId="0" applyFont="1" applyBorder="1" applyAlignment="1">
      <alignment horizontal="center" vertical="center"/>
    </xf>
    <xf numFmtId="0" fontId="14" fillId="0" borderId="15"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38" fillId="0" borderId="29" xfId="0" applyFont="1" applyBorder="1"/>
    <xf numFmtId="0" fontId="38" fillId="0" borderId="15" xfId="0" applyFont="1" applyBorder="1"/>
    <xf numFmtId="0" fontId="36" fillId="0" borderId="29" xfId="0" applyFont="1" applyBorder="1"/>
    <xf numFmtId="0" fontId="36" fillId="0" borderId="15" xfId="0" applyFont="1" applyBorder="1"/>
    <xf numFmtId="0" fontId="37" fillId="0" borderId="18" xfId="0" applyFont="1" applyBorder="1" applyAlignment="1">
      <alignment horizontal="center"/>
    </xf>
    <xf numFmtId="0" fontId="37" fillId="0" borderId="0" xfId="0" applyFont="1" applyBorder="1" applyAlignment="1">
      <alignment horizontal="center"/>
    </xf>
    <xf numFmtId="0" fontId="37" fillId="0" borderId="18" xfId="0" applyFont="1" applyBorder="1"/>
    <xf numFmtId="0" fontId="37" fillId="0" borderId="0" xfId="0" applyFont="1" applyBorder="1"/>
    <xf numFmtId="0" fontId="11" fillId="0" borderId="18" xfId="0" applyFont="1" applyBorder="1"/>
    <xf numFmtId="0" fontId="11" fillId="0" borderId="0" xfId="0" applyFont="1" applyBorder="1"/>
    <xf numFmtId="49" fontId="11" fillId="0" borderId="18" xfId="0" applyNumberFormat="1" applyFont="1" applyBorder="1" applyAlignment="1">
      <alignment vertical="center" wrapText="1"/>
    </xf>
    <xf numFmtId="49" fontId="11" fillId="0" borderId="0" xfId="0" applyNumberFormat="1" applyFont="1" applyBorder="1" applyAlignment="1">
      <alignment vertical="center" wrapText="1"/>
    </xf>
    <xf numFmtId="49" fontId="1" fillId="0" borderId="19" xfId="0" applyNumberFormat="1" applyFont="1" applyBorder="1" applyAlignment="1">
      <alignment vertical="center" wrapText="1"/>
    </xf>
    <xf numFmtId="49" fontId="1" fillId="0" borderId="11" xfId="0" applyNumberFormat="1" applyFont="1" applyBorder="1" applyAlignment="1">
      <alignment vertical="center" wrapText="1"/>
    </xf>
    <xf numFmtId="49" fontId="1" fillId="0" borderId="18" xfId="0" applyNumberFormat="1" applyFont="1" applyBorder="1" applyAlignment="1">
      <alignment vertical="center" wrapText="1"/>
    </xf>
    <xf numFmtId="49" fontId="1" fillId="0" borderId="0" xfId="0" applyNumberFormat="1" applyFont="1" applyBorder="1" applyAlignment="1">
      <alignment vertical="center" wrapText="1"/>
    </xf>
    <xf numFmtId="0" fontId="19" fillId="0" borderId="0" xfId="0" applyFont="1" applyBorder="1"/>
    <xf numFmtId="0" fontId="19" fillId="0" borderId="0" xfId="0" applyFont="1"/>
    <xf numFmtId="0" fontId="15" fillId="0" borderId="18" xfId="0" applyFont="1" applyBorder="1" applyAlignment="1">
      <alignment horizontal="center"/>
    </xf>
    <xf numFmtId="0" fontId="15" fillId="0" borderId="0" xfId="0" applyFont="1" applyBorder="1" applyAlignment="1">
      <alignment horizontal="center"/>
    </xf>
    <xf numFmtId="0" fontId="11" fillId="0" borderId="19" xfId="0" applyFont="1" applyBorder="1" applyAlignment="1">
      <alignment vertical="center" wrapText="1"/>
    </xf>
    <xf numFmtId="0" fontId="11" fillId="0" borderId="15" xfId="0" applyFont="1" applyBorder="1" applyAlignment="1">
      <alignment vertical="center" wrapText="1"/>
    </xf>
    <xf numFmtId="0" fontId="2" fillId="0" borderId="18" xfId="0" applyFont="1" applyBorder="1" applyAlignment="1">
      <alignment horizontal="center"/>
    </xf>
    <xf numFmtId="0" fontId="2" fillId="0" borderId="0" xfId="0" applyFont="1" applyBorder="1" applyAlignment="1">
      <alignment horizontal="center"/>
    </xf>
    <xf numFmtId="0" fontId="11" fillId="0" borderId="18" xfId="0" applyFont="1" applyBorder="1" applyAlignment="1">
      <alignment horizontal="left" vertical="center" wrapText="1"/>
    </xf>
    <xf numFmtId="0" fontId="11" fillId="0" borderId="0" xfId="0" applyFont="1" applyBorder="1" applyAlignment="1">
      <alignment horizontal="left" vertical="center" wrapText="1"/>
    </xf>
    <xf numFmtId="0" fontId="1" fillId="0" borderId="30" xfId="0" applyFont="1" applyBorder="1" applyAlignment="1">
      <alignment vertical="center" wrapText="1"/>
    </xf>
    <xf numFmtId="0" fontId="1" fillId="0" borderId="33" xfId="0" applyFont="1" applyBorder="1" applyAlignment="1">
      <alignment vertical="center" wrapText="1"/>
    </xf>
    <xf numFmtId="0" fontId="12" fillId="0" borderId="30" xfId="0" applyFont="1" applyBorder="1" applyAlignment="1">
      <alignment horizontal="center" vertical="center"/>
    </xf>
    <xf numFmtId="49" fontId="15" fillId="0" borderId="19" xfId="0" applyNumberFormat="1" applyFont="1" applyBorder="1" applyAlignment="1">
      <alignment vertical="center"/>
    </xf>
    <xf numFmtId="49" fontId="15" fillId="0" borderId="11" xfId="0" applyNumberFormat="1" applyFont="1" applyBorder="1" applyAlignment="1">
      <alignment vertical="center"/>
    </xf>
    <xf numFmtId="0" fontId="12" fillId="0" borderId="32" xfId="0" applyFont="1" applyBorder="1" applyAlignment="1">
      <alignment horizontal="center" vertical="center"/>
    </xf>
    <xf numFmtId="0" fontId="33" fillId="0" borderId="29" xfId="0" applyFont="1" applyBorder="1" applyAlignment="1">
      <alignment horizontal="center"/>
    </xf>
    <xf numFmtId="0" fontId="33" fillId="0" borderId="15" xfId="0" applyFont="1" applyBorder="1" applyAlignment="1">
      <alignment horizontal="center"/>
    </xf>
    <xf numFmtId="0" fontId="15" fillId="0" borderId="19" xfId="0" applyFont="1" applyBorder="1" applyAlignment="1">
      <alignment horizontal="left" vertical="center" wrapText="1"/>
    </xf>
    <xf numFmtId="0" fontId="15" fillId="0" borderId="11" xfId="0" applyFont="1" applyBorder="1" applyAlignment="1">
      <alignment horizontal="left" vertical="center" wrapText="1"/>
    </xf>
    <xf numFmtId="0" fontId="4" fillId="0" borderId="18" xfId="0" applyFont="1" applyBorder="1"/>
    <xf numFmtId="0" fontId="4" fillId="0" borderId="0" xfId="0" applyFont="1" applyBorder="1"/>
    <xf numFmtId="0" fontId="11" fillId="0" borderId="19" xfId="0" applyFont="1" applyBorder="1"/>
    <xf numFmtId="0" fontId="11" fillId="0" borderId="11" xfId="0" applyFont="1" applyBorder="1"/>
    <xf numFmtId="0" fontId="36" fillId="0" borderId="18" xfId="0" applyFont="1" applyBorder="1" applyAlignment="1">
      <alignment vertical="center"/>
    </xf>
    <xf numFmtId="0" fontId="36" fillId="0" borderId="0" xfId="0" applyFont="1" applyBorder="1" applyAlignment="1">
      <alignment vertical="center"/>
    </xf>
    <xf numFmtId="0" fontId="11" fillId="0" borderId="18" xfId="0" applyFont="1" applyBorder="1" applyAlignment="1"/>
    <xf numFmtId="0" fontId="11" fillId="0" borderId="0" xfId="0" applyFont="1" applyBorder="1" applyAlignment="1"/>
    <xf numFmtId="0" fontId="11" fillId="0" borderId="18" xfId="0" applyFont="1" applyBorder="1" applyAlignment="1">
      <alignment wrapText="1"/>
    </xf>
    <xf numFmtId="0" fontId="11" fillId="0" borderId="0" xfId="0" applyFont="1" applyBorder="1" applyAlignment="1">
      <alignment wrapText="1"/>
    </xf>
    <xf numFmtId="0" fontId="1" fillId="0" borderId="19" xfId="0" applyFont="1" applyBorder="1" applyAlignment="1">
      <alignment horizontal="left" vertical="center" wrapText="1"/>
    </xf>
    <xf numFmtId="0" fontId="11" fillId="0" borderId="11" xfId="0" applyFont="1" applyBorder="1" applyAlignment="1">
      <alignment horizontal="left" vertical="center" wrapText="1"/>
    </xf>
    <xf numFmtId="0" fontId="36" fillId="0" borderId="19" xfId="0" applyFont="1" applyBorder="1" applyAlignment="1">
      <alignment vertical="center"/>
    </xf>
    <xf numFmtId="0" fontId="36" fillId="0" borderId="11" xfId="0" applyFont="1" applyBorder="1" applyAlignment="1">
      <alignment vertical="center"/>
    </xf>
    <xf numFmtId="0" fontId="11" fillId="0" borderId="11" xfId="0" applyFont="1" applyBorder="1" applyAlignment="1"/>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43" fillId="0" borderId="27" xfId="1" applyFont="1" applyBorder="1" applyAlignment="1" applyProtection="1"/>
    <xf numFmtId="0" fontId="43" fillId="0" borderId="0" xfId="1" applyFont="1" applyBorder="1" applyAlignment="1" applyProtection="1"/>
    <xf numFmtId="0" fontId="42" fillId="0" borderId="0" xfId="0" applyFont="1" applyBorder="1" applyAlignment="1">
      <alignment horizontal="left" vertical="center" wrapText="1"/>
    </xf>
    <xf numFmtId="0" fontId="18" fillId="0" borderId="19" xfId="0" applyFont="1" applyBorder="1" applyAlignment="1"/>
    <xf numFmtId="0" fontId="18" fillId="0" borderId="11" xfId="0" applyFont="1" applyBorder="1" applyAlignment="1"/>
    <xf numFmtId="0" fontId="20" fillId="0" borderId="15" xfId="0" applyFont="1" applyBorder="1"/>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36" fillId="0" borderId="0" xfId="0" applyFont="1" applyBorder="1" applyAlignment="1">
      <alignment wrapText="1"/>
    </xf>
    <xf numFmtId="0" fontId="32" fillId="0" borderId="0" xfId="0" applyFont="1" applyAlignment="1">
      <alignment vertical="center"/>
    </xf>
    <xf numFmtId="0" fontId="32" fillId="0" borderId="0" xfId="0" applyFont="1" applyBorder="1" applyAlignment="1">
      <alignment vertical="center"/>
    </xf>
    <xf numFmtId="0" fontId="27" fillId="0" borderId="0" xfId="1" applyAlignment="1" applyProtection="1"/>
  </cellXfs>
  <cellStyles count="3">
    <cellStyle name="Hyperlink" xfId="1" builtinId="8"/>
    <cellStyle name="Hyperlink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2567940</xdr:colOff>
      <xdr:row>9</xdr:row>
      <xdr:rowOff>175260</xdr:rowOff>
    </xdr:to>
    <xdr:pic>
      <xdr:nvPicPr>
        <xdr:cNvPr id="1382" name="Picture 1" descr="BIS_logo_detailed_colour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19278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2" Type="http://schemas.openxmlformats.org/officeDocument/2006/relationships/hyperlink" Target="mailto:enquiries@bis.gsi.gov.uk" TargetMode="External"/><Relationship Id="rId1" Type="http://schemas.openxmlformats.org/officeDocument/2006/relationships/hyperlink" Target="http://www.bi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tabSelected="1" workbookViewId="0"/>
  </sheetViews>
  <sheetFormatPr defaultColWidth="9.109375" defaultRowHeight="14.4" x14ac:dyDescent="0.3"/>
  <cols>
    <col min="1" max="1" width="9.109375" style="26"/>
    <col min="2" max="2" width="98" style="26" customWidth="1"/>
    <col min="3" max="16384" width="9.109375" style="26"/>
  </cols>
  <sheetData>
    <row r="1" spans="1:33" x14ac:dyDescent="0.3">
      <c r="O1" s="27"/>
      <c r="P1" s="27"/>
      <c r="Q1" s="27"/>
      <c r="R1" s="27"/>
      <c r="S1" s="27"/>
      <c r="T1" s="27"/>
      <c r="U1" s="27"/>
      <c r="V1" s="27"/>
      <c r="W1" s="27"/>
      <c r="X1" s="27"/>
      <c r="Y1" s="27"/>
      <c r="Z1" s="27"/>
      <c r="AA1" s="27"/>
      <c r="AB1" s="27"/>
      <c r="AC1" s="27"/>
      <c r="AD1" s="27"/>
      <c r="AE1" s="27"/>
      <c r="AF1" s="27"/>
      <c r="AG1" s="27"/>
    </row>
    <row r="2" spans="1:33" x14ac:dyDescent="0.3">
      <c r="O2" s="28"/>
      <c r="P2" s="28"/>
      <c r="Q2" s="28"/>
      <c r="R2" s="28"/>
      <c r="S2" s="28"/>
      <c r="T2" s="28"/>
      <c r="U2" s="28"/>
      <c r="V2" s="28"/>
      <c r="W2" s="28"/>
      <c r="X2" s="28"/>
      <c r="Y2" s="28"/>
      <c r="Z2" s="28"/>
      <c r="AA2" s="28"/>
      <c r="AB2" s="28"/>
      <c r="AC2" s="28"/>
      <c r="AD2" s="28"/>
      <c r="AE2" s="28"/>
      <c r="AF2" s="28"/>
      <c r="AG2" s="27"/>
    </row>
    <row r="3" spans="1:33" x14ac:dyDescent="0.3">
      <c r="O3" s="28"/>
      <c r="P3" s="28"/>
      <c r="Q3" s="28"/>
      <c r="R3" s="28"/>
      <c r="S3" s="28"/>
      <c r="T3" s="28"/>
      <c r="U3" s="28"/>
      <c r="V3" s="28"/>
      <c r="W3" s="28"/>
      <c r="X3" s="28"/>
      <c r="Y3" s="28"/>
      <c r="Z3" s="28"/>
      <c r="AA3" s="28"/>
      <c r="AB3" s="28"/>
      <c r="AC3" s="28"/>
      <c r="AD3" s="28"/>
      <c r="AE3" s="28"/>
      <c r="AF3" s="28"/>
      <c r="AG3" s="27"/>
    </row>
    <row r="4" spans="1:33" x14ac:dyDescent="0.3">
      <c r="O4" s="28"/>
      <c r="P4" s="28"/>
      <c r="Q4" s="28"/>
      <c r="R4" s="28"/>
      <c r="S4" s="28"/>
      <c r="T4" s="28"/>
      <c r="U4" s="28"/>
      <c r="V4" s="28"/>
      <c r="W4" s="28"/>
      <c r="X4" s="28"/>
      <c r="Y4" s="28"/>
      <c r="Z4" s="28"/>
      <c r="AA4" s="28"/>
      <c r="AB4" s="28"/>
      <c r="AC4" s="28"/>
      <c r="AD4" s="28"/>
      <c r="AE4" s="28"/>
      <c r="AF4" s="28"/>
      <c r="AG4" s="27"/>
    </row>
    <row r="5" spans="1:33" x14ac:dyDescent="0.3">
      <c r="O5" s="28"/>
      <c r="P5" s="28"/>
      <c r="Q5" s="28"/>
      <c r="R5" s="28"/>
      <c r="S5" s="28"/>
      <c r="T5" s="28"/>
      <c r="U5" s="28"/>
      <c r="V5" s="28"/>
      <c r="W5" s="28"/>
      <c r="X5" s="28"/>
      <c r="Y5" s="28"/>
      <c r="Z5" s="28"/>
      <c r="AA5" s="28"/>
      <c r="AB5" s="28"/>
      <c r="AC5" s="28"/>
      <c r="AD5" s="28"/>
      <c r="AE5" s="28"/>
      <c r="AF5" s="28"/>
      <c r="AG5" s="27"/>
    </row>
    <row r="6" spans="1:33" x14ac:dyDescent="0.3">
      <c r="O6" s="28"/>
      <c r="P6" s="28"/>
      <c r="Q6" s="28"/>
      <c r="R6" s="28"/>
      <c r="S6" s="28"/>
      <c r="T6" s="28"/>
      <c r="U6" s="28"/>
      <c r="V6" s="28"/>
      <c r="W6" s="28"/>
      <c r="X6" s="28"/>
      <c r="Y6" s="28"/>
      <c r="Z6" s="28"/>
      <c r="AA6" s="28"/>
      <c r="AB6" s="28"/>
      <c r="AC6" s="28"/>
      <c r="AD6" s="28"/>
      <c r="AE6" s="28"/>
      <c r="AF6" s="28"/>
      <c r="AG6" s="27"/>
    </row>
    <row r="7" spans="1:33" x14ac:dyDescent="0.3">
      <c r="O7" s="28"/>
      <c r="P7" s="28"/>
      <c r="Q7" s="28"/>
      <c r="R7" s="28"/>
      <c r="S7" s="28"/>
      <c r="T7" s="28"/>
      <c r="U7" s="28"/>
      <c r="V7" s="28"/>
      <c r="W7" s="28"/>
      <c r="X7" s="28"/>
      <c r="Y7" s="28"/>
      <c r="Z7" s="28"/>
      <c r="AA7" s="28"/>
      <c r="AB7" s="28"/>
      <c r="AC7" s="28"/>
      <c r="AD7" s="28"/>
      <c r="AE7" s="28"/>
      <c r="AF7" s="28"/>
      <c r="AG7" s="27"/>
    </row>
    <row r="8" spans="1:33" x14ac:dyDescent="0.3">
      <c r="O8" s="28"/>
      <c r="P8" s="28"/>
      <c r="Q8" s="28"/>
      <c r="R8" s="28"/>
      <c r="S8" s="28"/>
      <c r="T8" s="28"/>
      <c r="U8" s="28"/>
      <c r="V8" s="28"/>
      <c r="W8" s="28"/>
      <c r="X8" s="28"/>
      <c r="Y8" s="28"/>
      <c r="Z8" s="28"/>
      <c r="AA8" s="28"/>
      <c r="AB8" s="28"/>
      <c r="AC8" s="28"/>
      <c r="AD8" s="28"/>
      <c r="AE8" s="28"/>
      <c r="AF8" s="28"/>
      <c r="AG8" s="27"/>
    </row>
    <row r="9" spans="1:33" x14ac:dyDescent="0.3">
      <c r="O9" s="28"/>
      <c r="P9" s="28"/>
      <c r="Q9" s="28"/>
      <c r="R9" s="28"/>
      <c r="S9" s="28"/>
      <c r="T9" s="28"/>
      <c r="U9" s="28"/>
      <c r="V9" s="28"/>
      <c r="W9" s="28"/>
      <c r="X9" s="28"/>
      <c r="Y9" s="28"/>
      <c r="Z9" s="28"/>
      <c r="AA9" s="28"/>
      <c r="AB9" s="28"/>
      <c r="AC9" s="28"/>
      <c r="AD9" s="28"/>
      <c r="AE9" s="28"/>
      <c r="AF9" s="28"/>
      <c r="AG9" s="27"/>
    </row>
    <row r="10" spans="1:33" x14ac:dyDescent="0.3">
      <c r="O10" s="28"/>
      <c r="P10" s="28"/>
      <c r="Q10" s="28"/>
      <c r="R10" s="28"/>
      <c r="S10" s="28"/>
      <c r="T10" s="28"/>
      <c r="U10" s="28"/>
      <c r="V10" s="28"/>
      <c r="W10" s="28"/>
      <c r="X10" s="28"/>
      <c r="Y10" s="28"/>
      <c r="Z10" s="28"/>
      <c r="AA10" s="28"/>
      <c r="AB10" s="28"/>
      <c r="AC10" s="28"/>
      <c r="AD10" s="28"/>
      <c r="AE10" s="28"/>
      <c r="AF10" s="28"/>
      <c r="AG10" s="27"/>
    </row>
    <row r="11" spans="1:33" x14ac:dyDescent="0.3">
      <c r="O11" s="28"/>
      <c r="P11" s="28"/>
      <c r="Q11" s="28"/>
      <c r="R11" s="28"/>
      <c r="S11" s="28"/>
      <c r="T11" s="28"/>
      <c r="U11" s="28"/>
      <c r="V11" s="28"/>
      <c r="W11" s="28"/>
      <c r="X11" s="28"/>
      <c r="Y11" s="28"/>
      <c r="Z11" s="28"/>
      <c r="AA11" s="28"/>
      <c r="AB11" s="28"/>
      <c r="AC11" s="28"/>
      <c r="AD11" s="28"/>
      <c r="AE11" s="28"/>
      <c r="AF11" s="28"/>
      <c r="AG11" s="27"/>
    </row>
    <row r="12" spans="1:33" ht="30" x14ac:dyDescent="0.5">
      <c r="A12" s="29" t="s">
        <v>668</v>
      </c>
      <c r="B12" s="30"/>
      <c r="C12" s="30"/>
      <c r="D12" s="30"/>
      <c r="E12" s="30"/>
      <c r="F12" s="30"/>
      <c r="G12" s="30"/>
      <c r="H12" s="30"/>
      <c r="I12" s="30"/>
      <c r="J12" s="30"/>
      <c r="K12" s="30"/>
      <c r="L12" s="30"/>
      <c r="M12" s="30"/>
      <c r="N12" s="27"/>
      <c r="O12" s="28"/>
      <c r="P12" s="28"/>
      <c r="Q12" s="28"/>
      <c r="R12" s="28"/>
      <c r="S12" s="28"/>
      <c r="T12" s="28"/>
      <c r="U12" s="28"/>
      <c r="V12" s="28"/>
      <c r="W12" s="28"/>
      <c r="X12" s="28"/>
      <c r="Y12" s="28"/>
      <c r="Z12" s="28"/>
      <c r="AA12" s="28"/>
      <c r="AB12" s="28"/>
      <c r="AC12" s="28"/>
      <c r="AD12" s="28"/>
      <c r="AE12" s="28"/>
      <c r="AF12" s="28"/>
      <c r="AG12" s="27"/>
    </row>
    <row r="13" spans="1:33" x14ac:dyDescent="0.3">
      <c r="G13" s="30"/>
      <c r="H13" s="30"/>
      <c r="I13" s="30"/>
      <c r="J13" s="30"/>
      <c r="K13" s="30"/>
      <c r="L13" s="30"/>
      <c r="M13" s="30"/>
      <c r="N13" s="28"/>
      <c r="O13" s="28"/>
      <c r="P13" s="28"/>
      <c r="Q13" s="28"/>
      <c r="R13" s="28"/>
      <c r="S13" s="28"/>
      <c r="T13" s="28"/>
      <c r="U13" s="28"/>
      <c r="V13" s="28"/>
      <c r="W13" s="28"/>
      <c r="X13" s="28"/>
      <c r="Y13" s="28"/>
      <c r="Z13" s="28"/>
      <c r="AA13" s="28"/>
      <c r="AB13" s="28"/>
      <c r="AC13" s="28"/>
      <c r="AD13" s="28"/>
      <c r="AE13" s="28"/>
      <c r="AF13" s="28"/>
      <c r="AG13" s="27"/>
    </row>
    <row r="14" spans="1:33" ht="66.599999999999994" x14ac:dyDescent="0.3">
      <c r="B14" s="57" t="s">
        <v>21</v>
      </c>
      <c r="G14" s="28"/>
      <c r="H14" s="28"/>
      <c r="I14" s="28"/>
      <c r="J14" s="28"/>
      <c r="K14" s="30"/>
      <c r="L14" s="30"/>
      <c r="M14" s="30"/>
      <c r="O14" s="28"/>
      <c r="P14" s="28"/>
      <c r="Q14" s="28"/>
      <c r="R14" s="28"/>
      <c r="S14" s="28"/>
      <c r="T14" s="28"/>
      <c r="U14" s="28"/>
      <c r="V14" s="28"/>
      <c r="W14" s="28"/>
      <c r="X14" s="28"/>
      <c r="Y14" s="28"/>
      <c r="Z14" s="28"/>
      <c r="AA14" s="28"/>
      <c r="AB14" s="28"/>
      <c r="AC14" s="28"/>
      <c r="AD14" s="28"/>
      <c r="AE14" s="28"/>
      <c r="AF14" s="28"/>
      <c r="AG14" s="27"/>
    </row>
    <row r="15" spans="1:33" ht="66" customHeight="1" x14ac:dyDescent="0.3">
      <c r="B15" s="57" t="s">
        <v>662</v>
      </c>
      <c r="G15" s="28"/>
      <c r="H15" s="28"/>
      <c r="I15" s="28"/>
      <c r="J15" s="28"/>
      <c r="K15" s="28"/>
      <c r="L15" s="28"/>
      <c r="M15" s="30"/>
      <c r="N15" s="28"/>
      <c r="O15" s="28"/>
      <c r="P15" s="28"/>
      <c r="Q15" s="28"/>
      <c r="R15" s="28"/>
      <c r="S15" s="28"/>
      <c r="T15" s="28"/>
      <c r="U15" s="28"/>
      <c r="V15" s="28"/>
      <c r="W15" s="28"/>
      <c r="X15" s="28"/>
      <c r="Y15" s="28"/>
      <c r="Z15" s="28"/>
      <c r="AA15" s="28"/>
      <c r="AB15" s="28"/>
      <c r="AC15" s="28"/>
      <c r="AD15" s="28"/>
      <c r="AE15" s="28"/>
      <c r="AF15" s="28"/>
      <c r="AG15" s="27"/>
    </row>
    <row r="16" spans="1:33" ht="16.5" customHeight="1" x14ac:dyDescent="0.3">
      <c r="B16" s="41" t="s">
        <v>669</v>
      </c>
      <c r="G16" s="28"/>
      <c r="H16" s="28"/>
      <c r="I16" s="28"/>
      <c r="J16" s="28"/>
      <c r="K16" s="28"/>
      <c r="L16" s="28"/>
      <c r="M16" s="30"/>
      <c r="N16" s="28"/>
      <c r="O16" s="28"/>
      <c r="P16" s="28"/>
      <c r="Q16" s="28"/>
      <c r="R16" s="28"/>
      <c r="S16" s="28"/>
      <c r="T16" s="28"/>
      <c r="U16" s="28"/>
      <c r="V16" s="28"/>
      <c r="W16" s="28"/>
      <c r="X16" s="28"/>
      <c r="Y16" s="28"/>
      <c r="Z16" s="28"/>
      <c r="AA16" s="28"/>
      <c r="AB16" s="28"/>
      <c r="AC16" s="28"/>
      <c r="AD16" s="28"/>
      <c r="AE16" s="28"/>
      <c r="AF16" s="28"/>
      <c r="AG16" s="27"/>
    </row>
    <row r="17" spans="1:33" x14ac:dyDescent="0.3">
      <c r="H17" s="28"/>
      <c r="I17" s="28"/>
      <c r="J17" s="28"/>
      <c r="K17" s="28"/>
      <c r="L17" s="28"/>
      <c r="M17" s="30"/>
      <c r="N17" s="28"/>
      <c r="O17" s="28"/>
      <c r="P17" s="28"/>
      <c r="Q17" s="28"/>
      <c r="R17" s="28"/>
      <c r="S17" s="28"/>
      <c r="T17" s="28"/>
      <c r="U17" s="28"/>
      <c r="V17" s="28"/>
      <c r="W17" s="28"/>
      <c r="X17" s="28"/>
      <c r="Y17" s="28"/>
      <c r="Z17" s="28"/>
      <c r="AA17" s="28"/>
      <c r="AB17" s="28"/>
      <c r="AC17" s="28"/>
      <c r="AD17" s="28"/>
      <c r="AE17" s="28"/>
      <c r="AF17" s="28"/>
      <c r="AG17" s="27"/>
    </row>
    <row r="18" spans="1:33" ht="24.6" x14ac:dyDescent="0.4">
      <c r="A18" s="31" t="s">
        <v>47</v>
      </c>
      <c r="B18" s="30"/>
      <c r="C18" s="30"/>
      <c r="D18" s="30"/>
      <c r="E18" s="30"/>
      <c r="F18" s="30"/>
      <c r="G18" s="28"/>
      <c r="H18" s="30"/>
      <c r="I18" s="30"/>
      <c r="J18" s="30"/>
      <c r="K18" s="30"/>
      <c r="L18" s="30"/>
      <c r="M18" s="30"/>
      <c r="N18" s="28"/>
      <c r="O18" s="28"/>
      <c r="P18" s="28"/>
      <c r="Q18" s="28"/>
      <c r="R18" s="28"/>
      <c r="S18" s="28"/>
      <c r="T18" s="28"/>
      <c r="U18" s="28"/>
      <c r="V18" s="28"/>
      <c r="W18" s="28"/>
      <c r="X18" s="28"/>
      <c r="Y18" s="28"/>
      <c r="Z18" s="28"/>
      <c r="AA18" s="28"/>
      <c r="AB18" s="28"/>
      <c r="AC18" s="28"/>
      <c r="AD18" s="28"/>
      <c r="AE18" s="28"/>
      <c r="AF18" s="28"/>
      <c r="AG18" s="27"/>
    </row>
    <row r="19" spans="1:33" x14ac:dyDescent="0.3">
      <c r="A19" s="30"/>
      <c r="B19" s="28"/>
      <c r="C19" s="28"/>
      <c r="D19" s="28"/>
      <c r="E19" s="28"/>
      <c r="F19" s="28"/>
      <c r="G19" s="30"/>
      <c r="H19" s="30"/>
      <c r="I19" s="30"/>
      <c r="J19" s="30"/>
      <c r="K19" s="30"/>
      <c r="L19" s="30"/>
      <c r="M19" s="30"/>
      <c r="N19" s="28"/>
      <c r="O19" s="28"/>
      <c r="P19" s="28"/>
      <c r="Q19" s="28"/>
      <c r="R19" s="28"/>
      <c r="S19" s="28"/>
      <c r="T19" s="28"/>
      <c r="U19" s="28"/>
      <c r="V19" s="28"/>
      <c r="W19" s="28"/>
      <c r="X19" s="28"/>
      <c r="Y19" s="28"/>
      <c r="Z19" s="28"/>
      <c r="AA19" s="28"/>
      <c r="AB19" s="28"/>
      <c r="AC19" s="28"/>
      <c r="AD19" s="28"/>
      <c r="AE19" s="28"/>
      <c r="AF19" s="28"/>
      <c r="AG19" s="27"/>
    </row>
    <row r="20" spans="1:33" x14ac:dyDescent="0.3">
      <c r="A20" s="30"/>
      <c r="B20" s="28"/>
      <c r="C20" s="28"/>
      <c r="D20" s="28"/>
      <c r="E20" s="28"/>
      <c r="F20" s="28"/>
      <c r="G20" s="30"/>
      <c r="H20" s="30"/>
      <c r="I20" s="30"/>
      <c r="J20" s="30"/>
      <c r="K20" s="30"/>
      <c r="L20" s="30"/>
      <c r="M20" s="30"/>
      <c r="N20" s="28"/>
      <c r="O20" s="28"/>
      <c r="P20" s="28"/>
      <c r="Q20" s="28"/>
      <c r="R20" s="28"/>
      <c r="S20" s="28"/>
      <c r="T20" s="28"/>
      <c r="U20" s="28"/>
      <c r="V20" s="28"/>
      <c r="W20" s="28"/>
      <c r="X20" s="28"/>
      <c r="Y20" s="28"/>
      <c r="Z20" s="28"/>
      <c r="AA20" s="28"/>
      <c r="AB20" s="28"/>
      <c r="AC20" s="28"/>
      <c r="AD20" s="28"/>
      <c r="AE20" s="28"/>
      <c r="AF20" s="28"/>
      <c r="AG20" s="27"/>
    </row>
    <row r="21" spans="1:33" x14ac:dyDescent="0.3">
      <c r="A21" s="30"/>
      <c r="B21" s="28"/>
      <c r="C21" s="28"/>
      <c r="D21" s="28"/>
      <c r="E21" s="28"/>
      <c r="F21" s="28"/>
      <c r="G21" s="30"/>
      <c r="H21" s="30"/>
      <c r="I21" s="30"/>
      <c r="J21" s="30"/>
      <c r="K21" s="30"/>
      <c r="L21" s="30"/>
      <c r="M21" s="30"/>
      <c r="N21" s="28"/>
      <c r="O21" s="28"/>
      <c r="P21" s="28"/>
      <c r="Q21" s="28"/>
      <c r="R21" s="28"/>
      <c r="S21" s="28"/>
      <c r="T21" s="28"/>
      <c r="U21" s="28"/>
      <c r="V21" s="28"/>
      <c r="W21" s="28"/>
      <c r="X21" s="28"/>
      <c r="Y21" s="28"/>
      <c r="Z21" s="28"/>
      <c r="AA21" s="28"/>
      <c r="AB21" s="28"/>
      <c r="AC21" s="28"/>
      <c r="AD21" s="28"/>
      <c r="AE21" s="28"/>
      <c r="AF21" s="28"/>
      <c r="AG21" s="27"/>
    </row>
    <row r="22" spans="1:33" ht="17.399999999999999" x14ac:dyDescent="0.3">
      <c r="A22" s="28"/>
      <c r="B22" s="32" t="s">
        <v>41</v>
      </c>
      <c r="C22" s="28"/>
      <c r="D22" s="28"/>
      <c r="E22" s="28"/>
      <c r="F22" s="28"/>
      <c r="G22" s="30"/>
      <c r="H22" s="30"/>
      <c r="I22" s="30"/>
      <c r="J22" s="30"/>
      <c r="K22" s="30"/>
      <c r="L22" s="30"/>
      <c r="M22" s="30"/>
      <c r="N22" s="28"/>
      <c r="O22" s="28"/>
      <c r="P22" s="28"/>
      <c r="Q22" s="28"/>
      <c r="R22" s="28"/>
      <c r="S22" s="28"/>
      <c r="T22" s="28"/>
      <c r="U22" s="28"/>
      <c r="V22" s="28"/>
      <c r="W22" s="28"/>
      <c r="X22" s="28"/>
      <c r="Y22" s="28"/>
      <c r="Z22" s="28"/>
      <c r="AA22" s="28"/>
      <c r="AB22" s="28"/>
      <c r="AC22" s="28"/>
      <c r="AD22" s="28"/>
      <c r="AE22" s="28"/>
      <c r="AF22" s="28"/>
      <c r="AG22" s="27"/>
    </row>
    <row r="23" spans="1:33" ht="17.399999999999999" x14ac:dyDescent="0.3">
      <c r="A23" s="30"/>
      <c r="B23" s="33" t="s">
        <v>42</v>
      </c>
      <c r="C23" s="32"/>
      <c r="E23" s="30"/>
      <c r="F23" s="30"/>
      <c r="G23" s="30"/>
      <c r="H23" s="30"/>
      <c r="I23" s="30"/>
      <c r="J23" s="30"/>
      <c r="K23" s="30"/>
      <c r="L23" s="30"/>
      <c r="M23" s="30"/>
      <c r="N23" s="28"/>
      <c r="O23" s="28"/>
      <c r="P23" s="28"/>
      <c r="Q23" s="28"/>
      <c r="R23" s="28"/>
      <c r="S23" s="28"/>
      <c r="T23" s="28"/>
      <c r="U23" s="28"/>
      <c r="V23" s="28"/>
      <c r="W23" s="28"/>
      <c r="X23" s="28"/>
      <c r="Y23" s="28"/>
      <c r="Z23" s="28"/>
      <c r="AA23" s="28"/>
      <c r="AB23" s="28"/>
      <c r="AC23" s="28"/>
      <c r="AD23" s="28"/>
      <c r="AE23" s="28"/>
      <c r="AF23" s="28"/>
      <c r="AG23" s="27"/>
    </row>
    <row r="24" spans="1:33" ht="17.399999999999999" x14ac:dyDescent="0.3">
      <c r="A24" s="30"/>
      <c r="B24" s="33" t="s">
        <v>43</v>
      </c>
      <c r="C24" s="32"/>
      <c r="E24" s="30"/>
      <c r="F24" s="30"/>
      <c r="G24" s="30"/>
      <c r="H24" s="30"/>
      <c r="I24" s="30"/>
      <c r="J24" s="30"/>
      <c r="K24" s="30"/>
      <c r="L24" s="30"/>
      <c r="M24" s="30"/>
      <c r="N24" s="28"/>
      <c r="O24" s="28"/>
      <c r="P24" s="28"/>
      <c r="Q24" s="28"/>
      <c r="R24" s="28"/>
      <c r="S24" s="28"/>
      <c r="T24" s="28"/>
      <c r="U24" s="28"/>
      <c r="V24" s="28"/>
      <c r="W24" s="28"/>
      <c r="X24" s="28"/>
      <c r="Y24" s="28"/>
      <c r="Z24" s="28"/>
      <c r="AA24" s="28"/>
      <c r="AB24" s="28"/>
      <c r="AC24" s="28"/>
      <c r="AD24" s="28"/>
      <c r="AE24" s="28"/>
      <c r="AF24" s="28"/>
      <c r="AG24" s="27"/>
    </row>
    <row r="25" spans="1:33" ht="17.399999999999999" x14ac:dyDescent="0.3">
      <c r="A25" s="32"/>
      <c r="B25" s="32"/>
      <c r="C25" s="32"/>
      <c r="D25" s="32"/>
      <c r="E25" s="30"/>
      <c r="F25" s="30"/>
      <c r="G25" s="30"/>
      <c r="H25" s="30"/>
      <c r="I25" s="30"/>
      <c r="J25" s="30"/>
      <c r="K25" s="30"/>
      <c r="L25" s="30"/>
      <c r="M25" s="30"/>
      <c r="N25" s="28"/>
      <c r="O25" s="28"/>
      <c r="P25" s="28"/>
      <c r="Q25" s="28"/>
      <c r="R25" s="28"/>
      <c r="S25" s="28"/>
      <c r="T25" s="28"/>
      <c r="U25" s="28"/>
      <c r="V25" s="28"/>
      <c r="W25" s="28"/>
      <c r="X25" s="28"/>
      <c r="Y25" s="28"/>
      <c r="Z25" s="28"/>
      <c r="AA25" s="28"/>
      <c r="AB25" s="28"/>
      <c r="AC25" s="28"/>
      <c r="AD25" s="28"/>
      <c r="AE25" s="28"/>
      <c r="AF25" s="28"/>
      <c r="AG25" s="27"/>
    </row>
    <row r="26" spans="1:33" ht="17.399999999999999" x14ac:dyDescent="0.3">
      <c r="A26" s="30"/>
      <c r="B26" s="33" t="s">
        <v>44</v>
      </c>
      <c r="C26" s="32"/>
      <c r="D26" s="32"/>
      <c r="E26" s="30"/>
      <c r="F26" s="30"/>
      <c r="G26" s="30"/>
      <c r="O26" s="28"/>
      <c r="P26" s="28"/>
      <c r="Q26" s="28"/>
      <c r="R26" s="28"/>
      <c r="S26" s="28"/>
      <c r="T26" s="28"/>
      <c r="U26" s="28"/>
      <c r="V26" s="28"/>
      <c r="W26" s="28"/>
      <c r="X26" s="28"/>
      <c r="Y26" s="28"/>
      <c r="Z26" s="28"/>
      <c r="AA26" s="28"/>
      <c r="AB26" s="28"/>
      <c r="AC26" s="28"/>
      <c r="AD26" s="28"/>
      <c r="AE26" s="28"/>
      <c r="AF26" s="28"/>
      <c r="AG26" s="27"/>
    </row>
    <row r="27" spans="1:33" ht="17.399999999999999" x14ac:dyDescent="0.3">
      <c r="A27" s="30"/>
      <c r="B27" s="33" t="s">
        <v>45</v>
      </c>
      <c r="C27" s="32"/>
      <c r="D27" s="32"/>
      <c r="E27" s="30"/>
      <c r="F27" s="30"/>
      <c r="H27" s="30"/>
      <c r="I27" s="30"/>
      <c r="J27" s="30"/>
      <c r="K27" s="30"/>
      <c r="L27" s="30"/>
      <c r="M27" s="30"/>
      <c r="N27" s="28"/>
      <c r="O27" s="28"/>
      <c r="P27" s="28"/>
      <c r="Q27" s="28"/>
      <c r="R27" s="28"/>
      <c r="S27" s="28"/>
      <c r="T27" s="28"/>
      <c r="U27" s="28"/>
      <c r="V27" s="28"/>
      <c r="W27" s="28"/>
      <c r="X27" s="28"/>
      <c r="Y27" s="28"/>
      <c r="Z27" s="28"/>
      <c r="AA27" s="28"/>
      <c r="AB27" s="28"/>
      <c r="AC27" s="28"/>
      <c r="AD27" s="28"/>
      <c r="AE27" s="28"/>
      <c r="AF27" s="28"/>
      <c r="AG27" s="27"/>
    </row>
    <row r="28" spans="1:33" ht="17.399999999999999" x14ac:dyDescent="0.3">
      <c r="A28" s="30"/>
      <c r="B28" s="33" t="s">
        <v>46</v>
      </c>
      <c r="C28" s="30"/>
      <c r="D28" s="30"/>
      <c r="E28" s="30"/>
      <c r="F28" s="30"/>
      <c r="G28" s="30"/>
      <c r="H28" s="30"/>
      <c r="I28" s="30"/>
      <c r="J28" s="30"/>
      <c r="K28" s="30"/>
      <c r="L28" s="30"/>
      <c r="M28" s="30"/>
      <c r="N28" s="28"/>
      <c r="O28" s="28"/>
      <c r="P28" s="28"/>
      <c r="Q28" s="28"/>
      <c r="R28" s="28"/>
      <c r="S28" s="28"/>
      <c r="T28" s="28"/>
      <c r="U28" s="28"/>
      <c r="V28" s="28"/>
      <c r="W28" s="28"/>
      <c r="X28" s="28"/>
      <c r="Y28" s="28"/>
      <c r="Z28" s="28"/>
      <c r="AA28" s="28"/>
      <c r="AB28" s="28"/>
      <c r="AC28" s="28"/>
      <c r="AD28" s="28"/>
      <c r="AE28" s="28"/>
      <c r="AF28" s="28"/>
      <c r="AG28" s="27"/>
    </row>
    <row r="29" spans="1:33" x14ac:dyDescent="0.3">
      <c r="A29" s="30"/>
      <c r="B29" s="30"/>
      <c r="C29" s="30"/>
      <c r="D29" s="30"/>
      <c r="E29" s="30"/>
      <c r="F29" s="30"/>
      <c r="G29" s="30"/>
      <c r="H29" s="30"/>
      <c r="I29" s="30"/>
      <c r="J29" s="30"/>
      <c r="K29" s="30"/>
      <c r="L29" s="30"/>
      <c r="M29" s="30"/>
      <c r="N29" s="28"/>
      <c r="O29" s="28"/>
      <c r="P29" s="28"/>
      <c r="Q29" s="28"/>
      <c r="R29" s="28"/>
      <c r="S29" s="28"/>
      <c r="T29" s="28"/>
      <c r="U29" s="28"/>
      <c r="V29" s="28"/>
      <c r="W29" s="28"/>
      <c r="X29" s="28"/>
      <c r="Y29" s="28"/>
      <c r="Z29" s="28"/>
      <c r="AA29" s="28"/>
      <c r="AB29" s="28"/>
      <c r="AC29" s="28"/>
      <c r="AD29" s="28"/>
      <c r="AE29" s="28"/>
      <c r="AF29" s="28"/>
      <c r="AG29" s="27"/>
    </row>
    <row r="30" spans="1:33" x14ac:dyDescent="0.3">
      <c r="A30" s="30"/>
      <c r="C30" s="30"/>
      <c r="D30" s="30"/>
      <c r="E30" s="30"/>
      <c r="F30" s="30"/>
      <c r="G30" s="30"/>
      <c r="H30" s="30"/>
      <c r="I30" s="30"/>
      <c r="J30" s="30"/>
      <c r="K30" s="30"/>
      <c r="L30" s="30"/>
      <c r="M30" s="30"/>
      <c r="N30" s="28"/>
      <c r="O30" s="28"/>
      <c r="P30" s="28"/>
      <c r="Q30" s="28"/>
      <c r="R30" s="28"/>
      <c r="S30" s="28"/>
      <c r="T30" s="28"/>
      <c r="U30" s="28"/>
      <c r="V30" s="28"/>
      <c r="W30" s="28"/>
      <c r="X30" s="28"/>
      <c r="Y30" s="28"/>
      <c r="Z30" s="28"/>
      <c r="AA30" s="28"/>
      <c r="AB30" s="28"/>
      <c r="AC30" s="28"/>
      <c r="AD30" s="28"/>
      <c r="AE30" s="28"/>
      <c r="AF30" s="28"/>
      <c r="AG30" s="27"/>
    </row>
    <row r="31" spans="1:33" x14ac:dyDescent="0.3">
      <c r="A31" s="30"/>
      <c r="B31" s="34" t="s">
        <v>148</v>
      </c>
      <c r="G31" s="30"/>
      <c r="H31" s="30"/>
      <c r="I31" s="30"/>
      <c r="J31" s="30"/>
      <c r="K31" s="30"/>
      <c r="L31" s="30"/>
      <c r="M31" s="30"/>
      <c r="N31" s="28"/>
      <c r="O31" s="28"/>
      <c r="P31" s="28"/>
      <c r="Q31" s="28"/>
      <c r="R31" s="28"/>
      <c r="S31" s="28"/>
      <c r="T31" s="28"/>
      <c r="U31" s="28"/>
      <c r="V31" s="28"/>
      <c r="W31" s="28"/>
      <c r="X31" s="28"/>
      <c r="Y31" s="28"/>
      <c r="Z31" s="28"/>
      <c r="AA31" s="28"/>
      <c r="AB31" s="28"/>
      <c r="AC31" s="28"/>
      <c r="AD31" s="28"/>
      <c r="AE31" s="28"/>
      <c r="AF31" s="28"/>
      <c r="AG31" s="27"/>
    </row>
    <row r="32" spans="1:33" x14ac:dyDescent="0.3">
      <c r="A32" s="30"/>
      <c r="B32" s="35"/>
      <c r="C32" s="30"/>
      <c r="D32" s="30"/>
      <c r="E32" s="30"/>
      <c r="F32" s="30"/>
      <c r="G32" s="30"/>
      <c r="H32" s="30"/>
      <c r="I32" s="30"/>
      <c r="J32" s="30"/>
      <c r="K32" s="30"/>
      <c r="L32" s="30"/>
      <c r="M32" s="30"/>
      <c r="N32" s="28"/>
      <c r="O32" s="28"/>
      <c r="P32" s="28"/>
      <c r="Q32" s="28"/>
      <c r="R32" s="28"/>
      <c r="S32" s="28"/>
      <c r="T32" s="28"/>
      <c r="U32" s="28"/>
      <c r="V32" s="28"/>
      <c r="W32" s="28"/>
      <c r="X32" s="28"/>
      <c r="Y32" s="28"/>
      <c r="Z32" s="28"/>
      <c r="AA32" s="28"/>
      <c r="AB32" s="28"/>
      <c r="AC32" s="28"/>
      <c r="AD32" s="28"/>
      <c r="AE32" s="28"/>
      <c r="AF32" s="28"/>
      <c r="AG32" s="27"/>
    </row>
    <row r="33" spans="1:33" x14ac:dyDescent="0.3">
      <c r="A33" s="30"/>
      <c r="B33" s="34" t="s">
        <v>48</v>
      </c>
      <c r="C33" s="30"/>
      <c r="D33" s="30"/>
      <c r="E33" s="30"/>
      <c r="F33" s="30"/>
      <c r="G33" s="30"/>
      <c r="H33" s="30"/>
      <c r="I33" s="30"/>
      <c r="J33" s="30"/>
      <c r="K33" s="30"/>
      <c r="L33" s="30"/>
      <c r="M33" s="30"/>
      <c r="N33" s="28"/>
      <c r="O33" s="28"/>
      <c r="P33" s="28"/>
      <c r="Q33" s="28"/>
      <c r="R33" s="28"/>
      <c r="S33" s="28"/>
      <c r="T33" s="28"/>
      <c r="U33" s="28"/>
      <c r="V33" s="28"/>
      <c r="W33" s="28"/>
      <c r="X33" s="28"/>
      <c r="Y33" s="28"/>
      <c r="Z33" s="28"/>
      <c r="AA33" s="28"/>
      <c r="AB33" s="28"/>
      <c r="AC33" s="28"/>
      <c r="AD33" s="28"/>
      <c r="AE33" s="28"/>
      <c r="AF33" s="28"/>
      <c r="AG33" s="27"/>
    </row>
    <row r="34" spans="1:33" x14ac:dyDescent="0.3">
      <c r="A34" s="30"/>
      <c r="B34" s="34" t="s">
        <v>49</v>
      </c>
      <c r="C34" s="30"/>
      <c r="D34" s="30"/>
      <c r="E34" s="30"/>
      <c r="F34" s="30"/>
      <c r="G34" s="30"/>
      <c r="H34" s="30"/>
      <c r="I34" s="30"/>
      <c r="J34" s="30"/>
      <c r="K34" s="30"/>
      <c r="L34" s="30"/>
      <c r="M34" s="30"/>
      <c r="N34" s="28"/>
      <c r="O34" s="28"/>
      <c r="P34" s="28"/>
      <c r="Q34" s="28"/>
      <c r="R34" s="28"/>
      <c r="S34" s="28"/>
      <c r="T34" s="28"/>
      <c r="U34" s="28"/>
      <c r="V34" s="28"/>
      <c r="W34" s="28"/>
      <c r="X34" s="28"/>
      <c r="Y34" s="28"/>
      <c r="Z34" s="28"/>
      <c r="AA34" s="28"/>
      <c r="AB34" s="28"/>
      <c r="AC34" s="28"/>
      <c r="AD34" s="28"/>
      <c r="AE34" s="28"/>
      <c r="AF34" s="28"/>
      <c r="AG34" s="27"/>
    </row>
    <row r="35" spans="1:33" x14ac:dyDescent="0.3">
      <c r="A35" s="30"/>
      <c r="B35" s="34" t="s">
        <v>50</v>
      </c>
      <c r="C35" s="30"/>
      <c r="D35" s="30"/>
      <c r="E35" s="30"/>
      <c r="F35" s="30"/>
      <c r="G35" s="30"/>
      <c r="H35" s="30"/>
      <c r="I35" s="30"/>
      <c r="J35" s="30"/>
      <c r="K35" s="30"/>
      <c r="L35" s="30"/>
      <c r="M35" s="30"/>
      <c r="N35" s="28"/>
      <c r="O35" s="28"/>
      <c r="P35" s="28"/>
      <c r="Q35" s="28"/>
      <c r="R35" s="28"/>
      <c r="S35" s="28"/>
      <c r="T35" s="28"/>
      <c r="U35" s="28"/>
      <c r="V35" s="28"/>
      <c r="W35" s="28"/>
      <c r="X35" s="28"/>
      <c r="Y35" s="28"/>
      <c r="Z35" s="28"/>
      <c r="AA35" s="28"/>
      <c r="AB35" s="28"/>
      <c r="AC35" s="28"/>
      <c r="AD35" s="28"/>
      <c r="AE35" s="28"/>
      <c r="AF35" s="28"/>
      <c r="AG35" s="27"/>
    </row>
    <row r="36" spans="1:33" x14ac:dyDescent="0.3">
      <c r="A36" s="30"/>
      <c r="B36" s="36" t="s">
        <v>51</v>
      </c>
      <c r="C36" s="30"/>
      <c r="D36" s="30"/>
      <c r="E36" s="30"/>
      <c r="F36" s="30"/>
      <c r="G36" s="30"/>
      <c r="H36" s="30"/>
      <c r="I36" s="30"/>
      <c r="J36" s="30"/>
      <c r="K36" s="30"/>
      <c r="L36" s="30"/>
      <c r="M36" s="30"/>
      <c r="N36" s="28"/>
      <c r="O36" s="28"/>
      <c r="P36" s="28"/>
      <c r="Q36" s="28"/>
      <c r="R36" s="28"/>
      <c r="S36" s="28"/>
      <c r="T36" s="28"/>
      <c r="U36" s="28"/>
      <c r="V36" s="28"/>
      <c r="W36" s="28"/>
      <c r="X36" s="28"/>
      <c r="Y36" s="28"/>
      <c r="Z36" s="28"/>
      <c r="AA36" s="28"/>
      <c r="AB36" s="28"/>
      <c r="AC36" s="28"/>
      <c r="AD36" s="28"/>
      <c r="AE36" s="28"/>
      <c r="AF36" s="28"/>
      <c r="AG36" s="27"/>
    </row>
    <row r="37" spans="1:33" x14ac:dyDescent="0.3">
      <c r="A37" s="30"/>
      <c r="B37" s="36"/>
      <c r="C37" s="30"/>
      <c r="D37" s="30"/>
      <c r="E37" s="30"/>
      <c r="F37" s="30"/>
      <c r="G37" s="30"/>
      <c r="H37" s="30"/>
      <c r="I37" s="30"/>
      <c r="J37" s="30"/>
      <c r="K37" s="30"/>
      <c r="L37" s="30"/>
      <c r="M37" s="30"/>
      <c r="N37" s="28"/>
      <c r="O37" s="28"/>
      <c r="P37" s="28"/>
      <c r="Q37" s="28"/>
      <c r="R37" s="28"/>
      <c r="S37" s="28"/>
      <c r="T37" s="28"/>
      <c r="U37" s="28"/>
      <c r="V37" s="28"/>
      <c r="W37" s="28"/>
      <c r="X37" s="28"/>
      <c r="Y37" s="28"/>
      <c r="Z37" s="28"/>
      <c r="AA37" s="28"/>
      <c r="AB37" s="28"/>
      <c r="AC37" s="28"/>
      <c r="AD37" s="28"/>
      <c r="AE37" s="28"/>
      <c r="AF37" s="28"/>
      <c r="AG37" s="27"/>
    </row>
    <row r="38" spans="1:33" x14ac:dyDescent="0.3">
      <c r="A38" s="30"/>
      <c r="B38" s="34" t="s">
        <v>52</v>
      </c>
      <c r="C38" s="30"/>
      <c r="D38" s="30"/>
      <c r="E38" s="30"/>
      <c r="F38" s="30"/>
      <c r="G38" s="30"/>
      <c r="H38" s="30"/>
      <c r="I38" s="30"/>
      <c r="J38" s="30"/>
      <c r="K38" s="30"/>
      <c r="L38" s="30"/>
      <c r="M38" s="30"/>
      <c r="N38" s="28"/>
      <c r="O38" s="28"/>
      <c r="P38" s="28"/>
      <c r="Q38" s="28"/>
      <c r="R38" s="28"/>
      <c r="S38" s="28"/>
      <c r="T38" s="28"/>
      <c r="U38" s="28"/>
      <c r="V38" s="28"/>
      <c r="W38" s="28"/>
      <c r="X38" s="28"/>
      <c r="Y38" s="28"/>
      <c r="Z38" s="28"/>
      <c r="AA38" s="28"/>
      <c r="AB38" s="28"/>
      <c r="AC38" s="28"/>
      <c r="AD38" s="28"/>
      <c r="AE38" s="28"/>
      <c r="AF38" s="28"/>
      <c r="AG38" s="27"/>
    </row>
    <row r="39" spans="1:33" x14ac:dyDescent="0.3">
      <c r="A39" s="30"/>
      <c r="B39" s="35"/>
      <c r="C39" s="30"/>
      <c r="D39" s="30"/>
      <c r="E39" s="30"/>
      <c r="F39" s="30"/>
      <c r="G39" s="30"/>
      <c r="H39" s="30"/>
      <c r="I39" s="30"/>
      <c r="J39" s="30"/>
      <c r="K39" s="30"/>
      <c r="L39" s="30"/>
      <c r="M39" s="30"/>
      <c r="N39" s="28"/>
      <c r="O39" s="28"/>
      <c r="P39" s="28"/>
      <c r="Q39" s="28"/>
      <c r="R39" s="28"/>
      <c r="S39" s="28"/>
      <c r="T39" s="28"/>
      <c r="U39" s="28"/>
      <c r="V39" s="28"/>
      <c r="W39" s="28"/>
      <c r="X39" s="28"/>
      <c r="Y39" s="28"/>
      <c r="Z39" s="28"/>
      <c r="AA39" s="28"/>
      <c r="AB39" s="28"/>
      <c r="AC39" s="28"/>
      <c r="AD39" s="28"/>
      <c r="AE39" s="28"/>
      <c r="AF39" s="28"/>
      <c r="AG39" s="27"/>
    </row>
    <row r="40" spans="1:33" x14ac:dyDescent="0.3">
      <c r="A40" s="30"/>
      <c r="B40" s="34" t="s">
        <v>53</v>
      </c>
      <c r="C40" s="30"/>
      <c r="D40" s="30"/>
      <c r="E40" s="30"/>
      <c r="F40" s="30"/>
      <c r="G40" s="30"/>
      <c r="H40" s="30"/>
      <c r="I40" s="30"/>
      <c r="J40" s="30"/>
      <c r="K40" s="30"/>
      <c r="L40" s="30"/>
      <c r="M40" s="30"/>
      <c r="N40" s="28"/>
      <c r="O40" s="28"/>
      <c r="P40" s="28"/>
      <c r="Q40" s="28"/>
      <c r="R40" s="28"/>
      <c r="S40" s="28"/>
      <c r="T40" s="28"/>
      <c r="U40" s="28"/>
      <c r="V40" s="28"/>
      <c r="W40" s="28"/>
      <c r="X40" s="28"/>
      <c r="Y40" s="28"/>
      <c r="Z40" s="28"/>
      <c r="AA40" s="28"/>
      <c r="AB40" s="28"/>
      <c r="AC40" s="28"/>
      <c r="AD40" s="28"/>
      <c r="AE40" s="28"/>
      <c r="AF40" s="28"/>
      <c r="AG40" s="27"/>
    </row>
    <row r="41" spans="1:33" x14ac:dyDescent="0.3">
      <c r="A41" s="30"/>
      <c r="B41" s="34" t="s">
        <v>54</v>
      </c>
      <c r="C41" s="30"/>
      <c r="D41" s="30"/>
      <c r="E41" s="30"/>
      <c r="F41" s="30"/>
      <c r="G41" s="30"/>
      <c r="H41" s="30"/>
      <c r="I41" s="30"/>
      <c r="J41" s="30"/>
      <c r="K41" s="30"/>
      <c r="L41" s="30"/>
      <c r="M41" s="28"/>
      <c r="N41" s="28"/>
      <c r="O41" s="28"/>
      <c r="P41" s="28"/>
      <c r="Q41" s="28"/>
      <c r="R41" s="28"/>
      <c r="S41" s="28"/>
      <c r="T41" s="28"/>
      <c r="U41" s="28"/>
      <c r="V41" s="28"/>
      <c r="W41" s="28"/>
      <c r="X41" s="28"/>
      <c r="Y41" s="28"/>
      <c r="Z41" s="28"/>
      <c r="AA41" s="28"/>
      <c r="AB41" s="28"/>
      <c r="AC41" s="28"/>
      <c r="AD41" s="28"/>
      <c r="AE41" s="28"/>
      <c r="AF41" s="28"/>
      <c r="AG41" s="27"/>
    </row>
    <row r="42" spans="1:33" x14ac:dyDescent="0.3">
      <c r="A42" s="30"/>
      <c r="B42" s="34" t="s">
        <v>55</v>
      </c>
      <c r="C42" s="30"/>
      <c r="D42" s="30"/>
      <c r="E42" s="30"/>
      <c r="F42" s="30"/>
      <c r="G42" s="30"/>
      <c r="H42" s="30"/>
      <c r="I42" s="30"/>
      <c r="J42" s="30"/>
      <c r="K42" s="30"/>
      <c r="L42" s="30"/>
      <c r="M42" s="28"/>
      <c r="N42" s="28"/>
      <c r="O42" s="28"/>
      <c r="P42" s="28"/>
      <c r="Q42" s="28"/>
      <c r="R42" s="28"/>
      <c r="S42" s="28"/>
      <c r="T42" s="28"/>
      <c r="U42" s="28"/>
      <c r="V42" s="28"/>
      <c r="W42" s="28"/>
      <c r="X42" s="28"/>
      <c r="Y42" s="28"/>
      <c r="Z42" s="28"/>
      <c r="AA42" s="28"/>
      <c r="AB42" s="28"/>
      <c r="AC42" s="28"/>
      <c r="AD42" s="28"/>
      <c r="AE42" s="28"/>
      <c r="AF42" s="28"/>
      <c r="AG42" s="27"/>
    </row>
    <row r="43" spans="1:33" x14ac:dyDescent="0.3">
      <c r="A43" s="30"/>
      <c r="B43" s="34" t="s">
        <v>56</v>
      </c>
      <c r="C43" s="30"/>
      <c r="D43" s="30"/>
      <c r="E43" s="30"/>
      <c r="F43" s="30"/>
      <c r="G43" s="30"/>
      <c r="H43" s="30"/>
      <c r="I43" s="30"/>
      <c r="J43" s="30"/>
      <c r="K43" s="30"/>
      <c r="L43" s="30"/>
      <c r="M43" s="28"/>
      <c r="N43" s="28"/>
      <c r="O43" s="28"/>
      <c r="P43" s="28"/>
      <c r="Q43" s="28"/>
      <c r="R43" s="28"/>
      <c r="S43" s="28"/>
      <c r="T43" s="28"/>
      <c r="U43" s="28"/>
      <c r="V43" s="28"/>
      <c r="W43" s="28"/>
      <c r="X43" s="28"/>
      <c r="Y43" s="28"/>
      <c r="Z43" s="28"/>
      <c r="AA43" s="28"/>
      <c r="AB43" s="28"/>
      <c r="AC43" s="28"/>
      <c r="AD43" s="28"/>
      <c r="AE43" s="28"/>
      <c r="AF43" s="28"/>
      <c r="AG43" s="27"/>
    </row>
    <row r="44" spans="1:33" x14ac:dyDescent="0.3">
      <c r="A44" s="30"/>
      <c r="B44" s="34"/>
      <c r="C44" s="30"/>
      <c r="D44" s="30"/>
      <c r="E44" s="30"/>
      <c r="F44" s="30"/>
      <c r="G44" s="30"/>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7"/>
    </row>
    <row r="45" spans="1:33" x14ac:dyDescent="0.3">
      <c r="A45" s="27"/>
      <c r="B45" s="36" t="s">
        <v>57</v>
      </c>
      <c r="C45" s="30"/>
      <c r="D45" s="30"/>
      <c r="E45" s="30"/>
      <c r="F45" s="30"/>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7"/>
    </row>
    <row r="46" spans="1:33" x14ac:dyDescent="0.3">
      <c r="A46" s="27"/>
      <c r="B46" s="37"/>
      <c r="C46" s="30"/>
      <c r="D46" s="30"/>
      <c r="E46" s="30"/>
      <c r="F46" s="30"/>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7"/>
    </row>
    <row r="47" spans="1:33" x14ac:dyDescent="0.3">
      <c r="A47" s="27"/>
      <c r="B47" s="53" t="s">
        <v>667</v>
      </c>
      <c r="C47" s="30"/>
      <c r="D47" s="30"/>
      <c r="E47" s="30"/>
      <c r="F47" s="30"/>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7"/>
    </row>
    <row r="48" spans="1:33" x14ac:dyDescent="0.3">
      <c r="A48" s="27"/>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7"/>
    </row>
    <row r="49" spans="1:33" x14ac:dyDescent="0.3">
      <c r="A49" s="27"/>
      <c r="C49" s="27"/>
      <c r="D49" s="27"/>
      <c r="E49" s="27"/>
      <c r="F49" s="27"/>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7"/>
    </row>
    <row r="50" spans="1:33" x14ac:dyDescent="0.3">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7"/>
    </row>
    <row r="51" spans="1:33" x14ac:dyDescent="0.3">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7"/>
    </row>
    <row r="52" spans="1:33" x14ac:dyDescent="0.3">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7"/>
    </row>
    <row r="53" spans="1:33" x14ac:dyDescent="0.3">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7"/>
    </row>
    <row r="54" spans="1:33" x14ac:dyDescent="0.3">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7"/>
    </row>
    <row r="55" spans="1:33" x14ac:dyDescent="0.3">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7"/>
    </row>
    <row r="56" spans="1:33" x14ac:dyDescent="0.3">
      <c r="G56" s="28"/>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row>
    <row r="57" spans="1:33" x14ac:dyDescent="0.3">
      <c r="G57" s="27"/>
    </row>
  </sheetData>
  <phoneticPr fontId="0" type="noConversion"/>
  <hyperlinks>
    <hyperlink ref="B23" location="'Effectiveness survey'!A1" display="Effectiveness survey"/>
    <hyperlink ref="B24" location="'Outputs survey'!A1" display="Outputs survey"/>
    <hyperlink ref="B26" location="'L&amp;M survey'!A1" display="Leadership and Management (L&amp;M) survey"/>
    <hyperlink ref="B27" location="'Investor survey'!A1" display="Investor survey"/>
    <hyperlink ref="B28" location="'Stakeholder survey'!A1" display="Stakeholder survey"/>
    <hyperlink ref="B36" r:id="rId1" display="http://www.bis.gov.uk/"/>
    <hyperlink ref="B45" r:id="rId2" display="mailto:enquiries@bis.gsi.gov.uk"/>
    <hyperlink ref="B34" r:id="rId3" display="http://www.nationalarchives.gov.uk/doc/open-government-licence/"/>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8"/>
  <sheetViews>
    <sheetView zoomScaleNormal="100" workbookViewId="0"/>
  </sheetViews>
  <sheetFormatPr defaultColWidth="9.109375" defaultRowHeight="13.8" x14ac:dyDescent="0.25"/>
  <cols>
    <col min="1" max="1" width="5.33203125" style="9" customWidth="1"/>
    <col min="2" max="2" width="30.88671875" style="9" customWidth="1"/>
    <col min="3" max="3" width="39.5546875" style="9" customWidth="1"/>
    <col min="4" max="4" width="34.6640625" style="9" customWidth="1"/>
    <col min="5" max="5" width="32.88671875" style="9" customWidth="1"/>
    <col min="6" max="6" width="31.33203125" style="9" customWidth="1"/>
    <col min="7" max="7" width="25.33203125" style="9" customWidth="1"/>
    <col min="8" max="8" width="22.5546875" style="9" customWidth="1"/>
    <col min="9" max="9" width="36" style="9" customWidth="1"/>
    <col min="10" max="10" width="23.88671875" style="9" customWidth="1"/>
    <col min="11" max="16384" width="9.109375" style="9"/>
  </cols>
  <sheetData>
    <row r="1" spans="1:32" s="157" customFormat="1" ht="30" x14ac:dyDescent="0.5">
      <c r="A1" s="153" t="s">
        <v>72</v>
      </c>
      <c r="B1" s="154"/>
      <c r="C1" s="155"/>
      <c r="D1" s="155"/>
      <c r="E1" s="155"/>
      <c r="F1" s="156" t="s">
        <v>32</v>
      </c>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s="157" customFormat="1" x14ac:dyDescent="0.25">
      <c r="A2" s="158"/>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row>
    <row r="3" spans="1:32" s="157" customFormat="1" x14ac:dyDescent="0.25">
      <c r="A3" s="160" t="s">
        <v>241</v>
      </c>
      <c r="B3" s="161"/>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4" spans="1:32" s="157" customFormat="1" ht="22.8" x14ac:dyDescent="0.4">
      <c r="A4" s="162" t="s">
        <v>58</v>
      </c>
      <c r="B4" s="163"/>
      <c r="C4" s="159"/>
      <c r="D4" s="159"/>
      <c r="E4" s="159"/>
      <c r="F4" s="159"/>
      <c r="G4" s="159"/>
      <c r="H4" s="159"/>
      <c r="I4" s="159"/>
      <c r="J4" s="159"/>
      <c r="K4" s="159"/>
      <c r="L4" s="159"/>
      <c r="M4" s="159"/>
      <c r="N4" s="164"/>
      <c r="O4" s="159"/>
      <c r="P4" s="159"/>
      <c r="Q4" s="159"/>
      <c r="R4" s="159"/>
      <c r="S4" s="159"/>
      <c r="T4" s="159"/>
      <c r="U4" s="159"/>
      <c r="V4" s="159"/>
      <c r="W4" s="159"/>
      <c r="X4" s="159"/>
      <c r="Y4" s="159"/>
      <c r="Z4" s="159"/>
      <c r="AA4" s="159"/>
      <c r="AB4" s="159"/>
      <c r="AC4" s="159"/>
      <c r="AD4" s="159"/>
      <c r="AE4" s="159"/>
      <c r="AF4" s="159"/>
    </row>
    <row r="5" spans="1:32" s="157" customFormat="1" x14ac:dyDescent="0.25">
      <c r="A5" s="158"/>
      <c r="B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row>
    <row r="6" spans="1:32" s="157" customFormat="1" ht="14.4" x14ac:dyDescent="0.3">
      <c r="A6" s="158"/>
      <c r="B6" s="165" t="s">
        <v>75</v>
      </c>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row>
    <row r="7" spans="1:32" s="157" customFormat="1" ht="15" customHeight="1" x14ac:dyDescent="0.3">
      <c r="A7" s="158"/>
      <c r="B7" s="165" t="s">
        <v>59</v>
      </c>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row>
    <row r="8" spans="1:32" s="157" customFormat="1" ht="14.4" x14ac:dyDescent="0.25">
      <c r="A8" s="158"/>
      <c r="B8" s="166" t="s">
        <v>651</v>
      </c>
      <c r="D8" s="159"/>
      <c r="E8" s="167"/>
      <c r="F8" s="167"/>
      <c r="G8" s="167"/>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row>
    <row r="9" spans="1:32" s="157" customFormat="1" ht="15" customHeight="1" x14ac:dyDescent="0.25">
      <c r="A9" s="158"/>
      <c r="B9" s="166" t="s">
        <v>61</v>
      </c>
      <c r="D9" s="159"/>
      <c r="E9" s="168"/>
      <c r="F9" s="168"/>
      <c r="G9" s="168"/>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row>
    <row r="10" spans="1:32" s="157" customFormat="1" ht="14.4" x14ac:dyDescent="0.25">
      <c r="A10" s="158"/>
      <c r="B10" s="166" t="s">
        <v>62</v>
      </c>
      <c r="D10" s="159"/>
      <c r="E10" s="168"/>
      <c r="F10" s="168"/>
      <c r="G10" s="168"/>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row>
    <row r="11" spans="1:32" s="157" customFormat="1" ht="14.4" x14ac:dyDescent="0.3">
      <c r="A11" s="158"/>
      <c r="B11" s="164" t="s">
        <v>63</v>
      </c>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row>
    <row r="12" spans="1:32" s="157" customFormat="1" ht="14.4" x14ac:dyDescent="0.3">
      <c r="A12" s="158"/>
      <c r="B12" s="164" t="s">
        <v>64</v>
      </c>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row>
    <row r="13" spans="1:32" s="157" customFormat="1" ht="14.4" x14ac:dyDescent="0.3">
      <c r="A13" s="169"/>
      <c r="B13" s="170" t="s">
        <v>65</v>
      </c>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row>
    <row r="14" spans="1:32" s="157" customFormat="1" ht="14.4" x14ac:dyDescent="0.3">
      <c r="A14" s="169"/>
      <c r="B14" s="170"/>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row>
    <row r="15" spans="1:32" s="157" customFormat="1" ht="14.4" x14ac:dyDescent="0.3">
      <c r="A15" s="169"/>
      <c r="B15" s="170" t="s">
        <v>368</v>
      </c>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row>
    <row r="16" spans="1:32" s="157" customFormat="1" ht="14.4" x14ac:dyDescent="0.25">
      <c r="A16" s="158"/>
      <c r="B16" s="166" t="s">
        <v>66</v>
      </c>
      <c r="D16" s="159"/>
      <c r="E16" s="168"/>
      <c r="F16" s="168"/>
      <c r="G16" s="168"/>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row>
    <row r="17" spans="1:32" s="157" customFormat="1" x14ac:dyDescent="0.25">
      <c r="A17" s="158"/>
      <c r="B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row>
    <row r="18" spans="1:32" s="157" customFormat="1" ht="14.4" x14ac:dyDescent="0.3">
      <c r="A18" s="158"/>
      <c r="B18" s="164" t="s">
        <v>369</v>
      </c>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row>
    <row r="19" spans="1:32" s="157" customFormat="1" x14ac:dyDescent="0.25">
      <c r="A19" s="158"/>
      <c r="B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row>
    <row r="20" spans="1:32" s="157" customFormat="1" ht="14.4" x14ac:dyDescent="0.3">
      <c r="A20" s="158"/>
      <c r="B20" s="164" t="s">
        <v>67</v>
      </c>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row>
    <row r="21" spans="1:32" s="157" customFormat="1" ht="14.4" x14ac:dyDescent="0.3">
      <c r="A21" s="158"/>
      <c r="B21" s="164" t="s">
        <v>68</v>
      </c>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row>
    <row r="22" spans="1:32" s="157" customFormat="1" ht="14.4" x14ac:dyDescent="0.3">
      <c r="A22" s="158"/>
      <c r="B22" s="164" t="s">
        <v>69</v>
      </c>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row>
    <row r="23" spans="1:32" s="157" customFormat="1" ht="14.4" x14ac:dyDescent="0.3">
      <c r="A23" s="158"/>
      <c r="B23" s="164" t="s">
        <v>70</v>
      </c>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row>
    <row r="24" spans="1:32" s="157" customFormat="1" ht="14.4" x14ac:dyDescent="0.3">
      <c r="A24" s="158"/>
      <c r="B24" s="164" t="s">
        <v>71</v>
      </c>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row>
    <row r="25" spans="1:32" s="157" customFormat="1" ht="14.4" x14ac:dyDescent="0.3">
      <c r="A25" s="158"/>
      <c r="B25" s="164" t="s">
        <v>23</v>
      </c>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row>
    <row r="26" spans="1:32" s="157" customFormat="1" x14ac:dyDescent="0.25">
      <c r="A26" s="158"/>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row>
    <row r="27" spans="1:32" s="157" customFormat="1" ht="14.4" x14ac:dyDescent="0.3">
      <c r="A27" s="158"/>
      <c r="B27" s="164" t="s">
        <v>34</v>
      </c>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row>
    <row r="28" spans="1:32" s="157" customFormat="1" ht="14.4" x14ac:dyDescent="0.3">
      <c r="A28" s="158"/>
      <c r="B28" s="164" t="s">
        <v>35</v>
      </c>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row>
    <row r="29" spans="1:32" s="157" customFormat="1" ht="14.4" x14ac:dyDescent="0.3">
      <c r="A29" s="158"/>
      <c r="B29" s="164" t="s">
        <v>73</v>
      </c>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row>
    <row r="30" spans="1:32" s="157" customFormat="1" x14ac:dyDescent="0.25">
      <c r="A30" s="158"/>
      <c r="B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row>
    <row r="31" spans="1:32" s="157" customFormat="1" ht="14.4" x14ac:dyDescent="0.25">
      <c r="A31" s="158"/>
      <c r="B31" s="166" t="s">
        <v>333</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row>
    <row r="32" spans="1:32" s="157" customFormat="1" ht="14.4" x14ac:dyDescent="0.25">
      <c r="A32" s="158"/>
      <c r="B32" s="166" t="s">
        <v>338</v>
      </c>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row>
    <row r="33" spans="1:33" s="157" customFormat="1" ht="14.4" x14ac:dyDescent="0.25">
      <c r="A33" s="158"/>
      <c r="B33" s="166" t="s">
        <v>341</v>
      </c>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row>
    <row r="34" spans="1:33" s="157" customFormat="1" ht="14.4" x14ac:dyDescent="0.3">
      <c r="A34" s="158"/>
      <c r="B34" s="164" t="s">
        <v>342</v>
      </c>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row>
    <row r="35" spans="1:33" s="157" customFormat="1" ht="14.4" x14ac:dyDescent="0.25">
      <c r="A35" s="158"/>
      <c r="B35" s="166" t="s">
        <v>343</v>
      </c>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row>
    <row r="36" spans="1:33" s="157" customFormat="1" ht="14.4" x14ac:dyDescent="0.3">
      <c r="A36" s="158"/>
      <c r="B36" s="164" t="s">
        <v>344</v>
      </c>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row>
    <row r="37" spans="1:33" s="157" customFormat="1" ht="14.4" x14ac:dyDescent="0.3">
      <c r="A37" s="158"/>
      <c r="B37" s="164" t="s">
        <v>345</v>
      </c>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row>
    <row r="38" spans="1:33" s="157" customFormat="1" x14ac:dyDescent="0.25">
      <c r="A38" s="158"/>
      <c r="B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row>
    <row r="39" spans="1:33" s="157" customFormat="1" ht="14.4" x14ac:dyDescent="0.3">
      <c r="A39" s="169"/>
      <c r="B39" s="170" t="s">
        <v>25</v>
      </c>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59"/>
      <c r="AB39" s="159"/>
      <c r="AC39" s="159"/>
      <c r="AD39" s="159"/>
      <c r="AE39" s="159"/>
      <c r="AF39" s="159"/>
    </row>
    <row r="40" spans="1:33" s="157" customFormat="1" x14ac:dyDescent="0.25">
      <c r="A40" s="243"/>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199"/>
    </row>
    <row r="41" spans="1:33" s="89" customFormat="1" ht="14.25" customHeight="1" thickBot="1" x14ac:dyDescent="0.3">
      <c r="A41" s="1" t="s">
        <v>75</v>
      </c>
      <c r="B41" s="1"/>
      <c r="C41" s="1"/>
      <c r="D41" s="1"/>
    </row>
    <row r="42" spans="1:33" ht="14.25" customHeight="1" x14ac:dyDescent="0.25">
      <c r="A42" s="276"/>
      <c r="B42" s="277"/>
      <c r="C42" s="84" t="s">
        <v>78</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row>
    <row r="43" spans="1:33" x14ac:dyDescent="0.25">
      <c r="A43" s="278"/>
      <c r="B43" s="279"/>
      <c r="C43" s="148" t="s">
        <v>79</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row>
    <row r="44" spans="1:33" ht="14.25" customHeight="1" x14ac:dyDescent="0.25">
      <c r="A44" s="339" t="s">
        <v>74</v>
      </c>
      <c r="B44" s="340"/>
      <c r="C44" s="8">
        <v>1002</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row>
    <row r="45" spans="1:33" s="136" customFormat="1" ht="14.25" customHeight="1" x14ac:dyDescent="0.25">
      <c r="A45" s="337" t="s">
        <v>80</v>
      </c>
      <c r="B45" s="338"/>
      <c r="C45" s="177">
        <v>0.32</v>
      </c>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row>
    <row r="46" spans="1:33" ht="14.25" customHeight="1" x14ac:dyDescent="0.25">
      <c r="A46" s="327" t="s">
        <v>81</v>
      </c>
      <c r="B46" s="300"/>
      <c r="C46" s="85">
        <v>0.68</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row>
    <row r="47" spans="1:33" ht="14.25" customHeight="1" thickBot="1" x14ac:dyDescent="0.3">
      <c r="A47" s="295" t="s">
        <v>607</v>
      </c>
      <c r="B47" s="296"/>
      <c r="C47" s="86">
        <v>4.0000000000000001E-3</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row>
    <row r="48" spans="1:33" ht="14.25" customHeight="1" x14ac:dyDescent="0.25">
      <c r="A48" s="264"/>
      <c r="B48" s="264"/>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row>
    <row r="49" spans="1:33" ht="14.25" customHeight="1" thickBot="1" x14ac:dyDescent="0.3">
      <c r="A49" s="185" t="s">
        <v>59</v>
      </c>
      <c r="B49" s="185"/>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row>
    <row r="50" spans="1:33" ht="14.25" customHeight="1" x14ac:dyDescent="0.25">
      <c r="A50" s="276"/>
      <c r="B50" s="277"/>
      <c r="C50" s="84" t="s">
        <v>78</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row>
    <row r="51" spans="1:33" ht="26.4" x14ac:dyDescent="0.25">
      <c r="A51" s="278"/>
      <c r="B51" s="279"/>
      <c r="C51" s="147" t="s">
        <v>19</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row>
    <row r="52" spans="1:33" ht="14.25" customHeight="1" x14ac:dyDescent="0.25">
      <c r="A52" s="339" t="s">
        <v>74</v>
      </c>
      <c r="B52" s="340"/>
      <c r="C52" s="8">
        <v>317</v>
      </c>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row>
    <row r="53" spans="1:33" ht="14.25" customHeight="1" x14ac:dyDescent="0.25">
      <c r="A53" s="331" t="s">
        <v>82</v>
      </c>
      <c r="B53" s="332"/>
      <c r="C53" s="85">
        <v>0.25</v>
      </c>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row>
    <row r="54" spans="1:33" ht="14.25" customHeight="1" x14ac:dyDescent="0.25">
      <c r="A54" s="331" t="s">
        <v>278</v>
      </c>
      <c r="B54" s="332"/>
      <c r="C54" s="85">
        <v>0.13</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row>
    <row r="55" spans="1:33" ht="14.25" customHeight="1" x14ac:dyDescent="0.25">
      <c r="A55" s="331" t="s">
        <v>282</v>
      </c>
      <c r="B55" s="332"/>
      <c r="C55" s="85">
        <v>0.12</v>
      </c>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row>
    <row r="56" spans="1:33" ht="14.25" customHeight="1" x14ac:dyDescent="0.25">
      <c r="A56" s="331" t="s">
        <v>276</v>
      </c>
      <c r="B56" s="332"/>
      <c r="C56" s="85">
        <v>0.06</v>
      </c>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row>
    <row r="57" spans="1:33" ht="14.25" customHeight="1" x14ac:dyDescent="0.25">
      <c r="A57" s="331" t="s">
        <v>281</v>
      </c>
      <c r="B57" s="332"/>
      <c r="C57" s="85">
        <v>0.05</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row>
    <row r="58" spans="1:33" ht="14.25" customHeight="1" x14ac:dyDescent="0.25">
      <c r="A58" s="331" t="s">
        <v>280</v>
      </c>
      <c r="B58" s="332"/>
      <c r="C58" s="85">
        <v>0.04</v>
      </c>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row>
    <row r="59" spans="1:33" ht="14.25" customHeight="1" x14ac:dyDescent="0.25">
      <c r="A59" s="331" t="s">
        <v>279</v>
      </c>
      <c r="B59" s="332"/>
      <c r="C59" s="85">
        <v>0.03</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row>
    <row r="60" spans="1:33" ht="14.25" customHeight="1" x14ac:dyDescent="0.25">
      <c r="A60" s="331" t="s">
        <v>277</v>
      </c>
      <c r="B60" s="332"/>
      <c r="C60" s="85">
        <v>0.02</v>
      </c>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row>
    <row r="61" spans="1:33" ht="14.25" customHeight="1" thickBot="1" x14ac:dyDescent="0.3">
      <c r="A61" s="341" t="s">
        <v>77</v>
      </c>
      <c r="B61" s="342"/>
      <c r="C61" s="86">
        <v>0.5</v>
      </c>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row>
    <row r="62" spans="1:33" ht="14.25" customHeight="1" x14ac:dyDescent="0.25">
      <c r="A62" s="264"/>
      <c r="B62" s="264"/>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row>
    <row r="63" spans="1:33" ht="14.25" customHeight="1" thickBot="1" x14ac:dyDescent="0.3">
      <c r="A63" s="184" t="s">
        <v>60</v>
      </c>
      <c r="B63" s="184"/>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row>
    <row r="64" spans="1:33" ht="14.25" customHeight="1" x14ac:dyDescent="0.25">
      <c r="A64" s="276"/>
      <c r="B64" s="277"/>
      <c r="C64" s="84" t="s">
        <v>78</v>
      </c>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row>
    <row r="65" spans="1:33" x14ac:dyDescent="0.25">
      <c r="A65" s="278"/>
      <c r="B65" s="279"/>
      <c r="C65" s="148" t="s">
        <v>79</v>
      </c>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row>
    <row r="66" spans="1:33" ht="14.25" customHeight="1" x14ac:dyDescent="0.25">
      <c r="A66" s="303" t="s">
        <v>74</v>
      </c>
      <c r="B66" s="304"/>
      <c r="C66" s="8">
        <v>1003</v>
      </c>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row>
    <row r="67" spans="1:33" ht="14.25" customHeight="1" x14ac:dyDescent="0.25">
      <c r="A67" s="333" t="s">
        <v>286</v>
      </c>
      <c r="B67" s="334"/>
      <c r="C67" s="85">
        <v>0.25</v>
      </c>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row>
    <row r="68" spans="1:33" ht="14.25" customHeight="1" x14ac:dyDescent="0.25">
      <c r="A68" s="333" t="s">
        <v>287</v>
      </c>
      <c r="B68" s="334"/>
      <c r="C68" s="85">
        <v>0.21</v>
      </c>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row>
    <row r="69" spans="1:33" ht="14.25" customHeight="1" x14ac:dyDescent="0.25">
      <c r="A69" s="333" t="s">
        <v>284</v>
      </c>
      <c r="B69" s="334"/>
      <c r="C69" s="85">
        <v>0.08</v>
      </c>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row>
    <row r="70" spans="1:33" ht="14.25" customHeight="1" x14ac:dyDescent="0.25">
      <c r="A70" s="333" t="s">
        <v>663</v>
      </c>
      <c r="B70" s="334"/>
      <c r="C70" s="85">
        <v>0.04</v>
      </c>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row>
    <row r="71" spans="1:33" ht="14.25" customHeight="1" x14ac:dyDescent="0.25">
      <c r="A71" s="333" t="s">
        <v>291</v>
      </c>
      <c r="B71" s="334"/>
      <c r="C71" s="85">
        <v>0.04</v>
      </c>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row>
    <row r="72" spans="1:33" ht="14.25" customHeight="1" x14ac:dyDescent="0.25">
      <c r="A72" s="333" t="s">
        <v>285</v>
      </c>
      <c r="B72" s="334"/>
      <c r="C72" s="85">
        <v>0.03</v>
      </c>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row>
    <row r="73" spans="1:33" ht="14.25" customHeight="1" x14ac:dyDescent="0.25">
      <c r="A73" s="333" t="s">
        <v>288</v>
      </c>
      <c r="B73" s="334"/>
      <c r="C73" s="85">
        <v>0.03</v>
      </c>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row>
    <row r="74" spans="1:33" ht="14.25" customHeight="1" x14ac:dyDescent="0.25">
      <c r="A74" s="333" t="s">
        <v>283</v>
      </c>
      <c r="B74" s="334"/>
      <c r="C74" s="85">
        <v>0.02</v>
      </c>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row>
    <row r="75" spans="1:33" ht="14.25" customHeight="1" x14ac:dyDescent="0.25">
      <c r="A75" s="333" t="s">
        <v>664</v>
      </c>
      <c r="B75" s="334"/>
      <c r="C75" s="85">
        <v>0.02</v>
      </c>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row>
    <row r="76" spans="1:33" ht="14.25" customHeight="1" x14ac:dyDescent="0.25">
      <c r="A76" s="333" t="s">
        <v>290</v>
      </c>
      <c r="B76" s="334"/>
      <c r="C76" s="85">
        <v>0.02</v>
      </c>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row>
    <row r="77" spans="1:33" ht="14.25" customHeight="1" x14ac:dyDescent="0.25">
      <c r="A77" s="333" t="s">
        <v>289</v>
      </c>
      <c r="B77" s="334"/>
      <c r="C77" s="85">
        <v>0.01</v>
      </c>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row>
    <row r="78" spans="1:33" ht="14.25" customHeight="1" thickBot="1" x14ac:dyDescent="0.3">
      <c r="A78" s="343" t="s">
        <v>77</v>
      </c>
      <c r="B78" s="344"/>
      <c r="C78" s="86">
        <v>0.35</v>
      </c>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row>
    <row r="79" spans="1:33" customFormat="1" ht="14.25" customHeight="1" x14ac:dyDescent="0.3">
      <c r="A79" s="273"/>
      <c r="B79" s="273"/>
    </row>
    <row r="80" spans="1:33" ht="14.25" customHeight="1" thickBot="1" x14ac:dyDescent="0.3">
      <c r="A80" s="184" t="s">
        <v>61</v>
      </c>
      <c r="B80" s="184"/>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row>
    <row r="81" spans="1:33" ht="14.25" customHeight="1" x14ac:dyDescent="0.25">
      <c r="A81" s="276"/>
      <c r="B81" s="277"/>
      <c r="C81" s="84" t="s">
        <v>78</v>
      </c>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row>
    <row r="82" spans="1:33" x14ac:dyDescent="0.25">
      <c r="A82" s="278"/>
      <c r="B82" s="279"/>
      <c r="C82" s="147" t="s">
        <v>79</v>
      </c>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row>
    <row r="83" spans="1:33" ht="14.25" customHeight="1" x14ac:dyDescent="0.25">
      <c r="A83" s="303" t="s">
        <v>74</v>
      </c>
      <c r="B83" s="304"/>
      <c r="C83" s="8">
        <v>1003</v>
      </c>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row>
    <row r="84" spans="1:33" ht="14.25" customHeight="1" x14ac:dyDescent="0.25">
      <c r="A84" s="274" t="s">
        <v>294</v>
      </c>
      <c r="B84" s="275"/>
      <c r="C84" s="98">
        <v>0.78</v>
      </c>
      <c r="D84" s="55"/>
      <c r="E84" s="15"/>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row>
    <row r="85" spans="1:33" ht="14.25" customHeight="1" x14ac:dyDescent="0.25">
      <c r="A85" s="274" t="s">
        <v>84</v>
      </c>
      <c r="B85" s="275"/>
      <c r="C85" s="98">
        <v>0.37</v>
      </c>
      <c r="D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row>
    <row r="86" spans="1:33" ht="14.25" customHeight="1" x14ac:dyDescent="0.25">
      <c r="A86" s="274" t="s">
        <v>85</v>
      </c>
      <c r="B86" s="275"/>
      <c r="C86" s="98">
        <v>0.36</v>
      </c>
      <c r="D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row>
    <row r="87" spans="1:33" ht="14.25" customHeight="1" x14ac:dyDescent="0.25">
      <c r="A87" s="274" t="s">
        <v>83</v>
      </c>
      <c r="B87" s="275"/>
      <c r="C87" s="98">
        <v>0.36</v>
      </c>
      <c r="D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row>
    <row r="88" spans="1:33" ht="14.25" customHeight="1" x14ac:dyDescent="0.25">
      <c r="A88" s="274" t="s">
        <v>86</v>
      </c>
      <c r="B88" s="275"/>
      <c r="C88" s="98">
        <v>0.34</v>
      </c>
      <c r="D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row>
    <row r="89" spans="1:33" ht="14.25" customHeight="1" x14ac:dyDescent="0.25">
      <c r="A89" s="274" t="s">
        <v>87</v>
      </c>
      <c r="B89" s="275"/>
      <c r="C89" s="98">
        <v>0.23</v>
      </c>
      <c r="D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row>
    <row r="90" spans="1:33" ht="14.25" customHeight="1" x14ac:dyDescent="0.25">
      <c r="A90" s="305" t="s">
        <v>292</v>
      </c>
      <c r="B90" s="306"/>
      <c r="C90" s="98">
        <v>0.22</v>
      </c>
      <c r="D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row>
    <row r="91" spans="1:33" ht="14.25" customHeight="1" x14ac:dyDescent="0.25">
      <c r="A91" s="274" t="s">
        <v>89</v>
      </c>
      <c r="B91" s="275"/>
      <c r="C91" s="98">
        <v>0.2</v>
      </c>
      <c r="D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row>
    <row r="92" spans="1:33" ht="14.25" customHeight="1" x14ac:dyDescent="0.25">
      <c r="A92" s="274" t="s">
        <v>88</v>
      </c>
      <c r="B92" s="275"/>
      <c r="C92" s="98">
        <v>0.17</v>
      </c>
      <c r="D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row>
    <row r="93" spans="1:33" ht="14.25" customHeight="1" x14ac:dyDescent="0.25">
      <c r="A93" s="274" t="s">
        <v>90</v>
      </c>
      <c r="B93" s="275"/>
      <c r="C93" s="98">
        <v>0.13</v>
      </c>
      <c r="D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row>
    <row r="94" spans="1:33" ht="14.25" customHeight="1" x14ac:dyDescent="0.25">
      <c r="A94" s="274" t="s">
        <v>293</v>
      </c>
      <c r="B94" s="275"/>
      <c r="C94" s="98">
        <v>0.05</v>
      </c>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row>
    <row r="95" spans="1:33" ht="14.25" customHeight="1" thickBot="1" x14ac:dyDescent="0.3">
      <c r="A95" s="293" t="s">
        <v>295</v>
      </c>
      <c r="B95" s="294"/>
      <c r="C95" s="99">
        <v>0.05</v>
      </c>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row>
    <row r="96" spans="1:33" customFormat="1" ht="14.25" customHeight="1" x14ac:dyDescent="0.3">
      <c r="A96" s="273"/>
      <c r="B96" s="273"/>
    </row>
    <row r="97" spans="1:33" ht="14.25" customHeight="1" thickBot="1" x14ac:dyDescent="0.3">
      <c r="A97" s="184" t="s">
        <v>62</v>
      </c>
      <c r="B97" s="184"/>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row>
    <row r="98" spans="1:33" ht="14.25" customHeight="1" x14ac:dyDescent="0.25">
      <c r="A98" s="276"/>
      <c r="B98" s="277"/>
      <c r="C98" s="78" t="s">
        <v>78</v>
      </c>
      <c r="D98" s="73"/>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row>
    <row r="99" spans="1:33" x14ac:dyDescent="0.25">
      <c r="A99" s="278"/>
      <c r="B99" s="279"/>
      <c r="C99" s="148" t="s">
        <v>79</v>
      </c>
      <c r="D99" s="72"/>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row>
    <row r="100" spans="1:33" ht="14.25" customHeight="1" x14ac:dyDescent="0.25">
      <c r="A100" s="303" t="s">
        <v>74</v>
      </c>
      <c r="B100" s="304"/>
      <c r="C100" s="8">
        <v>1002</v>
      </c>
      <c r="D100" s="5"/>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row>
    <row r="101" spans="1:33" ht="14.25" customHeight="1" x14ac:dyDescent="0.25">
      <c r="A101" s="274" t="s">
        <v>91</v>
      </c>
      <c r="B101" s="275"/>
      <c r="C101" s="23">
        <f>(287/C100)</f>
        <v>0.28642714570858285</v>
      </c>
      <c r="D101" s="6"/>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row>
    <row r="102" spans="1:33" ht="14.25" customHeight="1" x14ac:dyDescent="0.25">
      <c r="A102" s="274" t="s">
        <v>92</v>
      </c>
      <c r="B102" s="275"/>
      <c r="C102" s="23">
        <f>(364/C100)</f>
        <v>0.36327345309381237</v>
      </c>
      <c r="D102" s="6"/>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row>
    <row r="103" spans="1:33" ht="14.25" customHeight="1" x14ac:dyDescent="0.25">
      <c r="A103" s="274" t="s">
        <v>93</v>
      </c>
      <c r="B103" s="275"/>
      <c r="C103" s="23">
        <f>(150/C100)</f>
        <v>0.1497005988023952</v>
      </c>
      <c r="D103" s="6"/>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row>
    <row r="104" spans="1:33" ht="14.25" customHeight="1" x14ac:dyDescent="0.25">
      <c r="A104" s="274" t="s">
        <v>94</v>
      </c>
      <c r="B104" s="275"/>
      <c r="C104" s="23">
        <f>(110/C100)</f>
        <v>0.10978043912175649</v>
      </c>
      <c r="D104" s="6"/>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row>
    <row r="105" spans="1:33" ht="14.25" customHeight="1" x14ac:dyDescent="0.25">
      <c r="A105" s="274" t="s">
        <v>95</v>
      </c>
      <c r="B105" s="275"/>
      <c r="C105" s="23">
        <f>(50/C100)</f>
        <v>4.9900199600798403E-2</v>
      </c>
      <c r="D105" s="6"/>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row>
    <row r="106" spans="1:33" ht="14.25" customHeight="1" thickBot="1" x14ac:dyDescent="0.3">
      <c r="A106" s="293" t="s">
        <v>606</v>
      </c>
      <c r="B106" s="294"/>
      <c r="C106" s="25">
        <f>41/C100</f>
        <v>4.0918163672654689E-2</v>
      </c>
      <c r="D106" s="13"/>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row>
    <row r="107" spans="1:33" customFormat="1" ht="14.25" customHeight="1" x14ac:dyDescent="0.3">
      <c r="A107" s="273"/>
      <c r="B107" s="273"/>
    </row>
    <row r="108" spans="1:33" ht="14.25" customHeight="1" thickBot="1" x14ac:dyDescent="0.3">
      <c r="A108" s="185" t="s">
        <v>63</v>
      </c>
      <c r="B108" s="185"/>
      <c r="C108" s="63"/>
      <c r="D108" s="63"/>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row>
    <row r="109" spans="1:33" ht="14.25" customHeight="1" x14ac:dyDescent="0.25">
      <c r="A109" s="276"/>
      <c r="B109" s="277"/>
      <c r="C109" s="84" t="s">
        <v>78</v>
      </c>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row>
    <row r="110" spans="1:33" x14ac:dyDescent="0.25">
      <c r="A110" s="278"/>
      <c r="B110" s="279"/>
      <c r="C110" s="148" t="s">
        <v>79</v>
      </c>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row>
    <row r="111" spans="1:33" ht="14.25" customHeight="1" x14ac:dyDescent="0.25">
      <c r="A111" s="303" t="s">
        <v>74</v>
      </c>
      <c r="B111" s="304"/>
      <c r="C111" s="8">
        <v>1001</v>
      </c>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row>
    <row r="112" spans="1:33" ht="14.25" customHeight="1" x14ac:dyDescent="0.25">
      <c r="A112" s="327" t="s">
        <v>80</v>
      </c>
      <c r="B112" s="300"/>
      <c r="C112" s="85">
        <v>0.39</v>
      </c>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row>
    <row r="113" spans="1:33" ht="14.25" customHeight="1" x14ac:dyDescent="0.25">
      <c r="A113" s="327" t="s">
        <v>81</v>
      </c>
      <c r="B113" s="300"/>
      <c r="C113" s="85">
        <v>0.61</v>
      </c>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row>
    <row r="114" spans="1:33" ht="14.25" customHeight="1" thickBot="1" x14ac:dyDescent="0.3">
      <c r="A114" s="295" t="s">
        <v>608</v>
      </c>
      <c r="B114" s="296"/>
      <c r="C114" s="86">
        <v>4.0000000000000001E-3</v>
      </c>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row>
    <row r="115" spans="1:33" customFormat="1" ht="14.25" customHeight="1" x14ac:dyDescent="0.3">
      <c r="A115" s="273"/>
      <c r="B115" s="273"/>
    </row>
    <row r="116" spans="1:33" ht="14.25" customHeight="1" thickBot="1" x14ac:dyDescent="0.3">
      <c r="A116" s="185" t="s">
        <v>64</v>
      </c>
      <c r="B116" s="185"/>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row>
    <row r="117" spans="1:33" ht="14.25" customHeight="1" x14ac:dyDescent="0.25">
      <c r="A117" s="276"/>
      <c r="B117" s="277"/>
      <c r="C117" s="84" t="s">
        <v>78</v>
      </c>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row>
    <row r="118" spans="1:33" ht="26.4" x14ac:dyDescent="0.25">
      <c r="A118" s="278"/>
      <c r="B118" s="279"/>
      <c r="C118" s="147" t="s">
        <v>22</v>
      </c>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row>
    <row r="119" spans="1:33" ht="14.25" customHeight="1" x14ac:dyDescent="0.25">
      <c r="A119" s="303" t="s">
        <v>74</v>
      </c>
      <c r="B119" s="304"/>
      <c r="C119" s="8">
        <v>253</v>
      </c>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row>
    <row r="120" spans="1:33" ht="14.25" customHeight="1" x14ac:dyDescent="0.25">
      <c r="A120" s="274" t="s">
        <v>96</v>
      </c>
      <c r="B120" s="275"/>
      <c r="C120" s="23">
        <v>0.51</v>
      </c>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3" ht="14.25" customHeight="1" x14ac:dyDescent="0.25">
      <c r="A121" s="274" t="s">
        <v>296</v>
      </c>
      <c r="B121" s="275"/>
      <c r="C121" s="23">
        <v>0.3</v>
      </c>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3" ht="14.25" customHeight="1" x14ac:dyDescent="0.25">
      <c r="A122" s="274" t="s">
        <v>97</v>
      </c>
      <c r="B122" s="275"/>
      <c r="C122" s="23">
        <f>48/C119</f>
        <v>0.18972332015810275</v>
      </c>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row>
    <row r="123" spans="1:33" ht="14.25" customHeight="1" x14ac:dyDescent="0.25">
      <c r="A123" s="305" t="s">
        <v>297</v>
      </c>
      <c r="B123" s="306"/>
      <c r="C123" s="23">
        <f>18/C119</f>
        <v>7.1146245059288543E-2</v>
      </c>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row r="124" spans="1:33" ht="14.25" customHeight="1" thickBot="1" x14ac:dyDescent="0.3">
      <c r="A124" s="293" t="s">
        <v>77</v>
      </c>
      <c r="B124" s="294"/>
      <c r="C124" s="25">
        <f>0.46-C122-C123</f>
        <v>0.19913043478260875</v>
      </c>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row>
    <row r="125" spans="1:33" customFormat="1" ht="14.25" customHeight="1" x14ac:dyDescent="0.3">
      <c r="A125" s="273"/>
      <c r="B125" s="273"/>
    </row>
    <row r="126" spans="1:33" ht="14.25" customHeight="1" thickBot="1" x14ac:dyDescent="0.3">
      <c r="A126" s="185" t="s">
        <v>65</v>
      </c>
      <c r="B126" s="185"/>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row>
    <row r="127" spans="1:33" ht="14.25" customHeight="1" x14ac:dyDescent="0.25">
      <c r="A127" s="276"/>
      <c r="B127" s="277"/>
      <c r="C127" s="84" t="s">
        <v>78</v>
      </c>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row>
    <row r="128" spans="1:33" ht="26.4" x14ac:dyDescent="0.25">
      <c r="A128" s="278"/>
      <c r="B128" s="279"/>
      <c r="C128" s="147" t="s">
        <v>22</v>
      </c>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row>
    <row r="129" spans="1:33" ht="14.25" customHeight="1" x14ac:dyDescent="0.25">
      <c r="A129" s="303" t="s">
        <v>74</v>
      </c>
      <c r="B129" s="304"/>
      <c r="C129" s="8">
        <v>392</v>
      </c>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row>
    <row r="130" spans="1:33" ht="14.25" customHeight="1" x14ac:dyDescent="0.25">
      <c r="A130" s="333" t="s">
        <v>300</v>
      </c>
      <c r="B130" s="334"/>
      <c r="C130" s="23">
        <v>0.42</v>
      </c>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row>
    <row r="131" spans="1:33" ht="14.25" customHeight="1" x14ac:dyDescent="0.25">
      <c r="A131" s="331" t="s">
        <v>98</v>
      </c>
      <c r="B131" s="332"/>
      <c r="C131" s="23">
        <v>0.19</v>
      </c>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row>
    <row r="132" spans="1:33" ht="14.25" customHeight="1" x14ac:dyDescent="0.25">
      <c r="A132" s="333" t="s">
        <v>298</v>
      </c>
      <c r="B132" s="334"/>
      <c r="C132" s="23">
        <v>0.18</v>
      </c>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row>
    <row r="133" spans="1:33" ht="14.25" customHeight="1" x14ac:dyDescent="0.25">
      <c r="A133" s="333" t="s">
        <v>302</v>
      </c>
      <c r="B133" s="334"/>
      <c r="C133" s="23">
        <v>0.17</v>
      </c>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row>
    <row r="134" spans="1:33" ht="14.25" customHeight="1" x14ac:dyDescent="0.25">
      <c r="A134" s="287" t="s">
        <v>305</v>
      </c>
      <c r="B134" s="288"/>
      <c r="C134" s="23">
        <v>0.17</v>
      </c>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row>
    <row r="135" spans="1:33" ht="14.25" customHeight="1" x14ac:dyDescent="0.25">
      <c r="A135" s="333" t="s">
        <v>303</v>
      </c>
      <c r="B135" s="334"/>
      <c r="C135" s="23">
        <v>0.15</v>
      </c>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row>
    <row r="136" spans="1:33" ht="14.25" customHeight="1" x14ac:dyDescent="0.25">
      <c r="A136" s="331" t="s">
        <v>99</v>
      </c>
      <c r="B136" s="332"/>
      <c r="C136" s="23">
        <v>0.13</v>
      </c>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row>
    <row r="137" spans="1:33" ht="14.25" customHeight="1" x14ac:dyDescent="0.25">
      <c r="A137" s="287" t="s">
        <v>304</v>
      </c>
      <c r="B137" s="288"/>
      <c r="C137" s="23">
        <v>7.0000000000000007E-2</v>
      </c>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row>
    <row r="138" spans="1:33" ht="14.25" customHeight="1" x14ac:dyDescent="0.25">
      <c r="A138" s="333" t="s">
        <v>299</v>
      </c>
      <c r="B138" s="334"/>
      <c r="C138" s="23">
        <v>0.06</v>
      </c>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row>
    <row r="139" spans="1:33" ht="14.25" customHeight="1" x14ac:dyDescent="0.25">
      <c r="A139" s="333" t="s">
        <v>301</v>
      </c>
      <c r="B139" s="334"/>
      <c r="C139" s="23">
        <v>0.06</v>
      </c>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row>
    <row r="140" spans="1:33" ht="14.25" customHeight="1" x14ac:dyDescent="0.25">
      <c r="A140" s="305" t="s">
        <v>76</v>
      </c>
      <c r="B140" s="306"/>
      <c r="C140" s="23">
        <v>0.42</v>
      </c>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row>
    <row r="141" spans="1:33" ht="14.25" customHeight="1" thickBot="1" x14ac:dyDescent="0.3">
      <c r="A141" s="297" t="s">
        <v>608</v>
      </c>
      <c r="B141" s="298"/>
      <c r="C141" s="25">
        <f>1/390</f>
        <v>2.5641025641025641E-3</v>
      </c>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row>
    <row r="142" spans="1:33" ht="14.25" customHeight="1" x14ac:dyDescent="0.3">
      <c r="A142" s="284" t="s">
        <v>37</v>
      </c>
      <c r="B142" s="280"/>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row>
    <row r="143" spans="1:33" ht="14.25" customHeight="1" thickBot="1" x14ac:dyDescent="0.3">
      <c r="A143" s="187" t="s">
        <v>368</v>
      </c>
      <c r="B143" s="187"/>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row>
    <row r="144" spans="1:33" ht="15" customHeight="1" x14ac:dyDescent="0.25">
      <c r="A144" s="336"/>
      <c r="B144" s="330"/>
      <c r="C144" s="149" t="s">
        <v>79</v>
      </c>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row>
    <row r="145" spans="1:33" ht="14.25" customHeight="1" x14ac:dyDescent="0.25">
      <c r="A145" s="335" t="s">
        <v>74</v>
      </c>
      <c r="B145" s="304"/>
      <c r="C145" s="11">
        <v>963</v>
      </c>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row>
    <row r="146" spans="1:33" ht="14.25" customHeight="1" x14ac:dyDescent="0.25">
      <c r="A146" s="299" t="s">
        <v>100</v>
      </c>
      <c r="B146" s="300"/>
      <c r="C146" s="19">
        <v>0.72</v>
      </c>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row>
    <row r="147" spans="1:33" ht="14.25" customHeight="1" x14ac:dyDescent="0.25">
      <c r="A147" s="299" t="s">
        <v>102</v>
      </c>
      <c r="B147" s="300"/>
      <c r="C147" s="19">
        <v>0.4</v>
      </c>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row>
    <row r="148" spans="1:33" ht="14.25" customHeight="1" x14ac:dyDescent="0.25">
      <c r="A148" s="299" t="s">
        <v>306</v>
      </c>
      <c r="B148" s="300"/>
      <c r="C148" s="19">
        <v>0.17</v>
      </c>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row>
    <row r="149" spans="1:33" ht="14.25" customHeight="1" thickBot="1" x14ac:dyDescent="0.3">
      <c r="A149" s="328" t="s">
        <v>101</v>
      </c>
      <c r="B149" s="329"/>
      <c r="C149" s="20">
        <v>0.14000000000000001</v>
      </c>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row>
    <row r="150" spans="1:33" ht="14.25" customHeight="1" x14ac:dyDescent="0.25">
      <c r="A150" s="330"/>
      <c r="B150" s="330"/>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row>
    <row r="151" spans="1:33" ht="14.25" customHeight="1" thickBot="1" x14ac:dyDescent="0.3">
      <c r="A151" s="184" t="s">
        <v>66</v>
      </c>
      <c r="B151" s="184"/>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row>
    <row r="152" spans="1:33" ht="14.25" customHeight="1" x14ac:dyDescent="0.25">
      <c r="A152" s="263"/>
      <c r="B152" s="264"/>
      <c r="C152" s="62"/>
      <c r="D152" s="55"/>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row>
    <row r="153" spans="1:33" x14ac:dyDescent="0.25">
      <c r="A153" s="265"/>
      <c r="B153" s="266"/>
      <c r="C153" s="148" t="s">
        <v>79</v>
      </c>
      <c r="D153" s="55"/>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row>
    <row r="154" spans="1:33" ht="14.25" customHeight="1" x14ac:dyDescent="0.25">
      <c r="A154" s="303" t="s">
        <v>74</v>
      </c>
      <c r="B154" s="304"/>
      <c r="C154" s="8">
        <v>1003</v>
      </c>
      <c r="D154" s="13"/>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row>
    <row r="155" spans="1:33" ht="14.25" customHeight="1" x14ac:dyDescent="0.25">
      <c r="A155" s="274" t="s">
        <v>103</v>
      </c>
      <c r="B155" s="275"/>
      <c r="C155" s="23">
        <v>0.35</v>
      </c>
      <c r="D155" s="13"/>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row>
    <row r="156" spans="1:33" ht="14.25" customHeight="1" x14ac:dyDescent="0.25">
      <c r="A156" s="274" t="s">
        <v>104</v>
      </c>
      <c r="B156" s="275"/>
      <c r="C156" s="23">
        <v>0.75</v>
      </c>
      <c r="D156" s="13"/>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row>
    <row r="157" spans="1:33" ht="14.25" customHeight="1" x14ac:dyDescent="0.25">
      <c r="A157" s="274" t="s">
        <v>105</v>
      </c>
      <c r="B157" s="275"/>
      <c r="C157" s="23">
        <v>0.64</v>
      </c>
      <c r="D157" s="13"/>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row>
    <row r="158" spans="1:33" ht="14.25" customHeight="1" x14ac:dyDescent="0.25">
      <c r="A158" s="274" t="s">
        <v>106</v>
      </c>
      <c r="B158" s="275"/>
      <c r="C158" s="23">
        <v>0.06</v>
      </c>
      <c r="D158" s="13"/>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row>
    <row r="159" spans="1:33" ht="14.25" customHeight="1" x14ac:dyDescent="0.25">
      <c r="A159" s="274" t="s">
        <v>609</v>
      </c>
      <c r="B159" s="275"/>
      <c r="C159" s="23">
        <v>0.02</v>
      </c>
      <c r="D159" s="13"/>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row>
    <row r="160" spans="1:33" ht="14.25" customHeight="1" thickBot="1" x14ac:dyDescent="0.3">
      <c r="A160" s="293" t="s">
        <v>610</v>
      </c>
      <c r="B160" s="294"/>
      <c r="C160" s="25">
        <v>0.01</v>
      </c>
      <c r="D160" s="13"/>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row>
    <row r="161" spans="1:33" ht="14.25" customHeight="1" x14ac:dyDescent="0.3">
      <c r="A161" s="284" t="s">
        <v>37</v>
      </c>
      <c r="B161" s="280"/>
      <c r="C161" s="46"/>
      <c r="D161" s="13"/>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row>
    <row r="162" spans="1:33" ht="14.25" customHeight="1" thickBot="1" x14ac:dyDescent="0.3">
      <c r="A162" s="185" t="s">
        <v>369</v>
      </c>
      <c r="B162" s="185"/>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row>
    <row r="163" spans="1:33" ht="14.25" customHeight="1" x14ac:dyDescent="0.25">
      <c r="A163" s="263"/>
      <c r="B163" s="264"/>
      <c r="C163" s="62"/>
      <c r="D163" s="55"/>
      <c r="E163" s="55"/>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row>
    <row r="164" spans="1:33" x14ac:dyDescent="0.25">
      <c r="A164" s="308"/>
      <c r="B164" s="309"/>
      <c r="C164" s="148" t="s">
        <v>20</v>
      </c>
      <c r="D164" s="80"/>
      <c r="E164" s="55"/>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row>
    <row r="165" spans="1:33" ht="14.25" customHeight="1" x14ac:dyDescent="0.25">
      <c r="A165" s="303" t="s">
        <v>74</v>
      </c>
      <c r="B165" s="304"/>
      <c r="C165" s="8">
        <v>390</v>
      </c>
      <c r="D165" s="55"/>
      <c r="E165" s="55"/>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row>
    <row r="166" spans="1:33" ht="14.25" customHeight="1" x14ac:dyDescent="0.25">
      <c r="A166" s="274" t="s">
        <v>124</v>
      </c>
      <c r="B166" s="275"/>
      <c r="C166" s="23">
        <v>0.66</v>
      </c>
      <c r="D166" s="55"/>
      <c r="E166" s="55"/>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row>
    <row r="167" spans="1:33" ht="14.25" customHeight="1" x14ac:dyDescent="0.25">
      <c r="A167" s="274" t="s">
        <v>125</v>
      </c>
      <c r="B167" s="275"/>
      <c r="C167" s="23">
        <v>0.35</v>
      </c>
      <c r="D167" s="55"/>
      <c r="E167" s="55"/>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row>
    <row r="168" spans="1:33" ht="14.25" customHeight="1" x14ac:dyDescent="0.25">
      <c r="A168" s="274" t="s">
        <v>307</v>
      </c>
      <c r="B168" s="275"/>
      <c r="C168" s="23">
        <v>0.06</v>
      </c>
      <c r="D168" s="55"/>
      <c r="E168" s="55"/>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row>
    <row r="169" spans="1:33" ht="14.25" customHeight="1" x14ac:dyDescent="0.25">
      <c r="A169" s="274" t="s">
        <v>308</v>
      </c>
      <c r="B169" s="275"/>
      <c r="C169" s="23">
        <v>0.1</v>
      </c>
      <c r="D169" s="55"/>
      <c r="E169" s="55"/>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row>
    <row r="170" spans="1:33" ht="14.25" customHeight="1" x14ac:dyDescent="0.25">
      <c r="A170" s="274" t="s">
        <v>309</v>
      </c>
      <c r="B170" s="275"/>
      <c r="C170" s="23">
        <v>0.04</v>
      </c>
      <c r="D170" s="55"/>
      <c r="E170" s="55"/>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row>
    <row r="171" spans="1:33" ht="14.25" customHeight="1" x14ac:dyDescent="0.25">
      <c r="A171" s="274" t="s">
        <v>310</v>
      </c>
      <c r="B171" s="275"/>
      <c r="C171" s="23">
        <v>0.03</v>
      </c>
      <c r="D171" s="55"/>
      <c r="E171" s="55"/>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row>
    <row r="172" spans="1:33" ht="14.25" customHeight="1" x14ac:dyDescent="0.25">
      <c r="A172" s="274" t="s">
        <v>311</v>
      </c>
      <c r="B172" s="275"/>
      <c r="C172" s="23">
        <v>0.08</v>
      </c>
      <c r="D172" s="55"/>
      <c r="E172" s="55"/>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row>
    <row r="173" spans="1:33" ht="14.25" customHeight="1" thickBot="1" x14ac:dyDescent="0.3">
      <c r="A173" s="297" t="s">
        <v>76</v>
      </c>
      <c r="B173" s="298"/>
      <c r="C173" s="25">
        <f>12/161</f>
        <v>7.4534161490683232E-2</v>
      </c>
      <c r="D173" s="55"/>
      <c r="E173" s="55"/>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row>
    <row r="174" spans="1:33" ht="14.25" customHeight="1" x14ac:dyDescent="0.3">
      <c r="A174" s="284" t="s">
        <v>37</v>
      </c>
      <c r="B174" s="280"/>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row>
    <row r="175" spans="1:33" ht="14.25" customHeight="1" thickBot="1" x14ac:dyDescent="0.3">
      <c r="A175" s="185" t="s">
        <v>67</v>
      </c>
      <c r="B175" s="185"/>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row>
    <row r="176" spans="1:33" ht="14.25" customHeight="1" x14ac:dyDescent="0.25">
      <c r="A176" s="263"/>
      <c r="B176" s="264"/>
      <c r="C176" s="64"/>
      <c r="D176" s="64"/>
      <c r="E176" s="62"/>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row>
    <row r="177" spans="1:33" x14ac:dyDescent="0.25">
      <c r="A177" s="282"/>
      <c r="B177" s="283"/>
      <c r="C177" s="150" t="s">
        <v>79</v>
      </c>
      <c r="D177" s="48"/>
      <c r="E177" s="45"/>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row>
    <row r="178" spans="1:33" ht="14.25" customHeight="1" x14ac:dyDescent="0.25">
      <c r="A178" s="282"/>
      <c r="B178" s="283"/>
      <c r="C178" s="48" t="s">
        <v>107</v>
      </c>
      <c r="D178" s="48" t="s">
        <v>108</v>
      </c>
      <c r="E178" s="45" t="s">
        <v>109</v>
      </c>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row>
    <row r="179" spans="1:33" ht="14.25" customHeight="1" x14ac:dyDescent="0.25">
      <c r="A179" s="285" t="s">
        <v>74</v>
      </c>
      <c r="B179" s="286"/>
      <c r="C179" s="54">
        <v>1003</v>
      </c>
      <c r="D179" s="54">
        <v>1003</v>
      </c>
      <c r="E179" s="178">
        <v>1003</v>
      </c>
      <c r="F179" s="61"/>
      <c r="G179" s="12"/>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row>
    <row r="180" spans="1:33" ht="14.25" customHeight="1" x14ac:dyDescent="0.25">
      <c r="A180" s="270" t="s">
        <v>111</v>
      </c>
      <c r="B180" s="271"/>
      <c r="C180" s="18">
        <v>0.29511465603190429</v>
      </c>
      <c r="D180" s="18">
        <v>0.35992023928215355</v>
      </c>
      <c r="E180" s="23">
        <v>0.6311066799601196</v>
      </c>
      <c r="F180" s="61"/>
      <c r="G180" s="12"/>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row>
    <row r="181" spans="1:33" ht="14.25" customHeight="1" x14ac:dyDescent="0.25">
      <c r="A181" s="270" t="s">
        <v>112</v>
      </c>
      <c r="B181" s="271"/>
      <c r="C181" s="18">
        <v>0.34795613160518446</v>
      </c>
      <c r="D181" s="18">
        <v>0.31405782652043868</v>
      </c>
      <c r="E181" s="23">
        <v>0.26719840478564305</v>
      </c>
      <c r="F181" s="61"/>
      <c r="G181" s="12"/>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row>
    <row r="182" spans="1:33" ht="14.25" customHeight="1" x14ac:dyDescent="0.25">
      <c r="A182" s="270" t="s">
        <v>113</v>
      </c>
      <c r="B182" s="271"/>
      <c r="C182" s="18">
        <v>0.11465603190428714</v>
      </c>
      <c r="D182" s="18">
        <v>6.5802592223330014E-2</v>
      </c>
      <c r="E182" s="23">
        <v>5.6829511465603187E-2</v>
      </c>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row>
    <row r="183" spans="1:33" ht="14.25" customHeight="1" x14ac:dyDescent="0.25">
      <c r="A183" s="270" t="s">
        <v>114</v>
      </c>
      <c r="B183" s="271"/>
      <c r="C183" s="18">
        <v>2.1934197407776669E-2</v>
      </c>
      <c r="D183" s="18">
        <v>1.0967098703888335E-2</v>
      </c>
      <c r="E183" s="23">
        <v>1.6949152542372881E-2</v>
      </c>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row>
    <row r="184" spans="1:33" ht="14.25" customHeight="1" x14ac:dyDescent="0.25">
      <c r="A184" s="270" t="s">
        <v>115</v>
      </c>
      <c r="B184" s="271"/>
      <c r="C184" s="18">
        <v>1.794616151545364E-2</v>
      </c>
      <c r="D184" s="18">
        <v>1.9940179461615153E-3</v>
      </c>
      <c r="E184" s="23">
        <v>8.9730807577268201E-3</v>
      </c>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row>
    <row r="185" spans="1:33" ht="14.25" customHeight="1" thickBot="1" x14ac:dyDescent="0.3">
      <c r="A185" s="268" t="s">
        <v>608</v>
      </c>
      <c r="B185" s="269"/>
      <c r="C185" s="24">
        <v>0.20239282153539381</v>
      </c>
      <c r="D185" s="24">
        <v>0.24725822532402791</v>
      </c>
      <c r="E185" s="25">
        <v>1.8943170488534396E-2</v>
      </c>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row>
    <row r="186" spans="1:33" ht="14.25" customHeight="1" x14ac:dyDescent="0.25">
      <c r="A186" s="264"/>
      <c r="B186" s="264"/>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row>
    <row r="187" spans="1:33" ht="14.25" customHeight="1" thickBot="1" x14ac:dyDescent="0.3">
      <c r="A187" s="185" t="s">
        <v>68</v>
      </c>
      <c r="B187" s="185"/>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row>
    <row r="188" spans="1:33" ht="14.25" customHeight="1" x14ac:dyDescent="0.25">
      <c r="A188" s="263"/>
      <c r="B188" s="264"/>
      <c r="C188" s="64"/>
      <c r="D188" s="64"/>
      <c r="E188" s="62"/>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row>
    <row r="189" spans="1:33" x14ac:dyDescent="0.25">
      <c r="A189" s="282"/>
      <c r="B189" s="283"/>
      <c r="C189" s="150" t="s">
        <v>79</v>
      </c>
      <c r="D189" s="48"/>
      <c r="E189" s="45"/>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row>
    <row r="190" spans="1:33" ht="14.25" customHeight="1" x14ac:dyDescent="0.25">
      <c r="A190" s="282"/>
      <c r="B190" s="283"/>
      <c r="C190" s="48" t="s">
        <v>116</v>
      </c>
      <c r="D190" s="48" t="s">
        <v>117</v>
      </c>
      <c r="E190" s="45" t="s">
        <v>118</v>
      </c>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row>
    <row r="191" spans="1:33" ht="14.25" customHeight="1" x14ac:dyDescent="0.25">
      <c r="A191" s="285" t="s">
        <v>74</v>
      </c>
      <c r="B191" s="286"/>
      <c r="C191" s="14">
        <v>1003</v>
      </c>
      <c r="D191" s="14">
        <v>1003</v>
      </c>
      <c r="E191" s="8">
        <v>1003</v>
      </c>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row>
    <row r="192" spans="1:33" ht="14.25" customHeight="1" x14ac:dyDescent="0.25">
      <c r="A192" s="270" t="s">
        <v>111</v>
      </c>
      <c r="B192" s="271"/>
      <c r="C192" s="18">
        <v>0.56231306081754739</v>
      </c>
      <c r="D192" s="18">
        <v>0.53838484546360921</v>
      </c>
      <c r="E192" s="23">
        <v>0.56530408773678964</v>
      </c>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row>
    <row r="193" spans="1:33" ht="14.25" customHeight="1" x14ac:dyDescent="0.25">
      <c r="A193" s="270" t="s">
        <v>112</v>
      </c>
      <c r="B193" s="271"/>
      <c r="C193" s="18">
        <v>0.30408773678963108</v>
      </c>
      <c r="D193" s="18">
        <v>0.29710867397806578</v>
      </c>
      <c r="E193" s="23">
        <v>0.29411764705882354</v>
      </c>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row>
    <row r="194" spans="1:33" ht="14.25" customHeight="1" x14ac:dyDescent="0.25">
      <c r="A194" s="270" t="s">
        <v>113</v>
      </c>
      <c r="B194" s="271"/>
      <c r="C194" s="18">
        <v>7.6769690927218345E-2</v>
      </c>
      <c r="D194" s="18">
        <v>9.4715852442671986E-2</v>
      </c>
      <c r="E194" s="23">
        <v>6.8793619142572288E-2</v>
      </c>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row>
    <row r="195" spans="1:33" ht="14.25" customHeight="1" x14ac:dyDescent="0.25">
      <c r="A195" s="270" t="s">
        <v>114</v>
      </c>
      <c r="B195" s="271"/>
      <c r="C195" s="18">
        <v>2.1934197407776669E-2</v>
      </c>
      <c r="D195" s="18">
        <v>2.5922233300099701E-2</v>
      </c>
      <c r="E195" s="23">
        <v>1.9940179461615155E-2</v>
      </c>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row>
    <row r="196" spans="1:33" ht="14.25" customHeight="1" x14ac:dyDescent="0.25">
      <c r="A196" s="270" t="s">
        <v>115</v>
      </c>
      <c r="B196" s="271"/>
      <c r="C196" s="18">
        <v>8.9730807577268201E-3</v>
      </c>
      <c r="D196" s="18">
        <v>1.0967098703888335E-2</v>
      </c>
      <c r="E196" s="23">
        <v>8.9730807577268201E-3</v>
      </c>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row>
    <row r="197" spans="1:33" ht="14.25" customHeight="1" thickBot="1" x14ac:dyDescent="0.3">
      <c r="A197" s="268" t="s">
        <v>608</v>
      </c>
      <c r="B197" s="269"/>
      <c r="C197" s="24">
        <v>2.5922233300099701E-2</v>
      </c>
      <c r="D197" s="24">
        <v>3.2901296111665007E-2</v>
      </c>
      <c r="E197" s="25">
        <v>4.2871385842472583E-2</v>
      </c>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row>
    <row r="198" spans="1:33" ht="14.25" customHeight="1" x14ac:dyDescent="0.25">
      <c r="A198" s="264"/>
      <c r="B198" s="264"/>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row>
    <row r="199" spans="1:33" ht="14.25" customHeight="1" thickBot="1" x14ac:dyDescent="0.3">
      <c r="A199" s="185" t="s">
        <v>69</v>
      </c>
      <c r="B199" s="185"/>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row>
    <row r="200" spans="1:33" ht="14.25" customHeight="1" x14ac:dyDescent="0.25">
      <c r="A200" s="263"/>
      <c r="B200" s="264"/>
      <c r="C200" s="64"/>
      <c r="D200" s="64"/>
      <c r="E200" s="64"/>
      <c r="F200" s="62"/>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row>
    <row r="201" spans="1:33" x14ac:dyDescent="0.25">
      <c r="A201" s="282"/>
      <c r="B201" s="283"/>
      <c r="C201" s="150" t="s">
        <v>79</v>
      </c>
      <c r="D201" s="48"/>
      <c r="E201" s="48"/>
      <c r="F201" s="65"/>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row>
    <row r="202" spans="1:33" ht="14.25" customHeight="1" x14ac:dyDescent="0.25">
      <c r="A202" s="282"/>
      <c r="B202" s="283"/>
      <c r="C202" s="48" t="s">
        <v>119</v>
      </c>
      <c r="D202" s="48" t="s">
        <v>120</v>
      </c>
      <c r="E202" s="48" t="s">
        <v>121</v>
      </c>
      <c r="F202" s="65" t="s">
        <v>122</v>
      </c>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row>
    <row r="203" spans="1:33" ht="14.25" customHeight="1" x14ac:dyDescent="0.25">
      <c r="A203" s="285" t="s">
        <v>74</v>
      </c>
      <c r="B203" s="286"/>
      <c r="C203" s="14">
        <v>1003</v>
      </c>
      <c r="D203" s="14">
        <v>1003</v>
      </c>
      <c r="E203" s="14">
        <v>1003</v>
      </c>
      <c r="F203" s="8">
        <v>1003</v>
      </c>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row>
    <row r="204" spans="1:33" ht="14.25" customHeight="1" x14ac:dyDescent="0.25">
      <c r="A204" s="270" t="s">
        <v>111</v>
      </c>
      <c r="B204" s="271"/>
      <c r="C204" s="18">
        <v>0.64207377866400794</v>
      </c>
      <c r="D204" s="18">
        <v>0.69591226321036892</v>
      </c>
      <c r="E204" s="18">
        <v>0.56231306081754739</v>
      </c>
      <c r="F204" s="23">
        <v>0.73479561316051845</v>
      </c>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row>
    <row r="205" spans="1:33" ht="14.25" customHeight="1" x14ac:dyDescent="0.25">
      <c r="A205" s="270" t="s">
        <v>112</v>
      </c>
      <c r="B205" s="271"/>
      <c r="C205" s="18">
        <v>0.24626121635094717</v>
      </c>
      <c r="D205" s="18">
        <v>0.21236291126620141</v>
      </c>
      <c r="E205" s="18">
        <v>0.2781655034895314</v>
      </c>
      <c r="F205" s="23">
        <v>0.18943170488534397</v>
      </c>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row>
    <row r="206" spans="1:33" ht="14.25" customHeight="1" x14ac:dyDescent="0.25">
      <c r="A206" s="270" t="s">
        <v>113</v>
      </c>
      <c r="B206" s="271"/>
      <c r="C206" s="18">
        <v>5.3838484546360914E-2</v>
      </c>
      <c r="D206" s="18">
        <v>4.0877367896311065E-2</v>
      </c>
      <c r="E206" s="18">
        <v>7.1784646061814561E-2</v>
      </c>
      <c r="F206" s="23">
        <v>2.5922233300099701E-2</v>
      </c>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row>
    <row r="207" spans="1:33" ht="14.25" customHeight="1" x14ac:dyDescent="0.25">
      <c r="A207" s="270" t="s">
        <v>114</v>
      </c>
      <c r="B207" s="271"/>
      <c r="C207" s="18">
        <v>1.8943170488534396E-2</v>
      </c>
      <c r="D207" s="18">
        <v>6.979062811565304E-3</v>
      </c>
      <c r="E207" s="18">
        <v>1.3958125623130608E-2</v>
      </c>
      <c r="F207" s="23">
        <v>1.4955134596211365E-2</v>
      </c>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row>
    <row r="208" spans="1:33" ht="14.25" customHeight="1" x14ac:dyDescent="0.25">
      <c r="A208" s="270" t="s">
        <v>115</v>
      </c>
      <c r="B208" s="271"/>
      <c r="C208" s="18">
        <v>9.9700897308075773E-3</v>
      </c>
      <c r="D208" s="18">
        <v>6.979062811565304E-3</v>
      </c>
      <c r="E208" s="18">
        <v>5.9820538384845467E-3</v>
      </c>
      <c r="F208" s="23">
        <v>6.979062811565304E-3</v>
      </c>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row>
    <row r="209" spans="1:33" ht="14.25" customHeight="1" thickBot="1" x14ac:dyDescent="0.3">
      <c r="A209" s="268" t="s">
        <v>608</v>
      </c>
      <c r="B209" s="269"/>
      <c r="C209" s="24">
        <v>2.8913260219341975E-2</v>
      </c>
      <c r="D209" s="24">
        <v>3.6889332003988036E-2</v>
      </c>
      <c r="E209" s="24">
        <v>6.7796610169491525E-2</v>
      </c>
      <c r="F209" s="25">
        <v>2.7916251246261216E-2</v>
      </c>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row>
    <row r="210" spans="1:33" ht="14.25" customHeight="1" x14ac:dyDescent="0.25">
      <c r="A210" s="264"/>
      <c r="B210" s="264"/>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row>
    <row r="211" spans="1:33" ht="14.25" customHeight="1" thickBot="1" x14ac:dyDescent="0.3">
      <c r="A211" s="185" t="s">
        <v>70</v>
      </c>
      <c r="B211" s="185"/>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row>
    <row r="212" spans="1:33" ht="14.25" customHeight="1" x14ac:dyDescent="0.25">
      <c r="A212" s="276"/>
      <c r="B212" s="277"/>
      <c r="C212" s="84" t="s">
        <v>78</v>
      </c>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row>
    <row r="213" spans="1:33" x14ac:dyDescent="0.25">
      <c r="A213" s="278"/>
      <c r="B213" s="279"/>
      <c r="C213" s="148" t="s">
        <v>79</v>
      </c>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row>
    <row r="214" spans="1:33" ht="14.25" customHeight="1" x14ac:dyDescent="0.25">
      <c r="A214" s="303" t="s">
        <v>74</v>
      </c>
      <c r="B214" s="304"/>
      <c r="C214" s="8">
        <v>1001</v>
      </c>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row>
    <row r="215" spans="1:33" ht="14.25" customHeight="1" x14ac:dyDescent="0.25">
      <c r="A215" s="327" t="s">
        <v>80</v>
      </c>
      <c r="B215" s="300"/>
      <c r="C215" s="85">
        <f>409/C214</f>
        <v>0.40859140859140858</v>
      </c>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row>
    <row r="216" spans="1:33" ht="14.25" customHeight="1" x14ac:dyDescent="0.25">
      <c r="A216" s="327" t="s">
        <v>81</v>
      </c>
      <c r="B216" s="300"/>
      <c r="C216" s="85">
        <f>568/C214</f>
        <v>0.56743256743256743</v>
      </c>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row>
    <row r="217" spans="1:33" ht="14.25" customHeight="1" thickBot="1" x14ac:dyDescent="0.3">
      <c r="A217" s="295" t="s">
        <v>607</v>
      </c>
      <c r="B217" s="296"/>
      <c r="C217" s="86">
        <f>24/C214</f>
        <v>2.3976023976023976E-2</v>
      </c>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row>
    <row r="218" spans="1:33" ht="14.25" customHeight="1" x14ac:dyDescent="0.25">
      <c r="A218" s="264"/>
      <c r="B218" s="264"/>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row>
    <row r="219" spans="1:33" ht="14.25" customHeight="1" thickBot="1" x14ac:dyDescent="0.3">
      <c r="A219" s="185" t="s">
        <v>71</v>
      </c>
      <c r="B219" s="185"/>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row>
    <row r="220" spans="1:33" ht="14.25" customHeight="1" x14ac:dyDescent="0.25">
      <c r="A220" s="281"/>
      <c r="B220" s="267"/>
      <c r="C220" s="62"/>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row>
    <row r="221" spans="1:33" ht="14.25" customHeight="1" x14ac:dyDescent="0.25">
      <c r="A221" s="282"/>
      <c r="B221" s="283"/>
      <c r="C221" s="148" t="s">
        <v>126</v>
      </c>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row>
    <row r="222" spans="1:33" ht="14.25" customHeight="1" x14ac:dyDescent="0.25">
      <c r="A222" s="285" t="s">
        <v>74</v>
      </c>
      <c r="B222" s="286"/>
      <c r="C222" s="8">
        <v>409</v>
      </c>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row>
    <row r="223" spans="1:33" ht="14.25" customHeight="1" x14ac:dyDescent="0.25">
      <c r="A223" s="270" t="s">
        <v>111</v>
      </c>
      <c r="B223" s="271"/>
      <c r="C223" s="23">
        <f>239/C222</f>
        <v>0.58435207823960877</v>
      </c>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row>
    <row r="224" spans="1:33" ht="14.25" customHeight="1" x14ac:dyDescent="0.25">
      <c r="A224" s="270" t="s">
        <v>112</v>
      </c>
      <c r="B224" s="271"/>
      <c r="C224" s="23">
        <f>113/C222</f>
        <v>0.27628361858190709</v>
      </c>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row>
    <row r="225" spans="1:33" ht="14.25" customHeight="1" x14ac:dyDescent="0.25">
      <c r="A225" s="270" t="s">
        <v>113</v>
      </c>
      <c r="B225" s="271"/>
      <c r="C225" s="23">
        <f>24/C222</f>
        <v>5.8679706601466992E-2</v>
      </c>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row>
    <row r="226" spans="1:33" ht="14.25" customHeight="1" x14ac:dyDescent="0.25">
      <c r="A226" s="270" t="s">
        <v>114</v>
      </c>
      <c r="B226" s="271"/>
      <c r="C226" s="23">
        <f>7/C222</f>
        <v>1.7114914425427872E-2</v>
      </c>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row>
    <row r="227" spans="1:33" ht="14.25" customHeight="1" x14ac:dyDescent="0.25">
      <c r="A227" s="270" t="s">
        <v>115</v>
      </c>
      <c r="B227" s="271"/>
      <c r="C227" s="23">
        <f>10/C222</f>
        <v>2.4449877750611249E-2</v>
      </c>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row>
    <row r="228" spans="1:33" ht="14.25" customHeight="1" thickBot="1" x14ac:dyDescent="0.3">
      <c r="A228" s="268" t="s">
        <v>608</v>
      </c>
      <c r="B228" s="269"/>
      <c r="C228" s="25">
        <f>16/C222</f>
        <v>3.9119804400977995E-2</v>
      </c>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row>
    <row r="229" spans="1:33" ht="14.25" customHeight="1" x14ac:dyDescent="0.25">
      <c r="A229" s="264"/>
      <c r="B229" s="264"/>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row>
    <row r="230" spans="1:33" s="106" customFormat="1" ht="14.25" customHeight="1" x14ac:dyDescent="0.25">
      <c r="A230" s="110" t="s">
        <v>615</v>
      </c>
      <c r="B230" s="110"/>
      <c r="C230" s="107"/>
      <c r="D230" s="107"/>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row>
    <row r="231" spans="1:33" ht="14.25" customHeight="1" x14ac:dyDescent="0.25">
      <c r="A231" s="307"/>
      <c r="B231" s="307"/>
      <c r="C231" s="61"/>
      <c r="D231" s="61"/>
      <c r="E231" s="55"/>
      <c r="F231" s="55"/>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row>
    <row r="232" spans="1:33" ht="14.25" customHeight="1" thickBot="1" x14ac:dyDescent="0.3">
      <c r="A232" s="185" t="s">
        <v>586</v>
      </c>
      <c r="B232" s="185"/>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row>
    <row r="233" spans="1:33" ht="14.25" customHeight="1" x14ac:dyDescent="0.25">
      <c r="A233" s="276"/>
      <c r="B233" s="277"/>
      <c r="C233" s="78" t="s">
        <v>78</v>
      </c>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row>
    <row r="234" spans="1:33" ht="14.25" customHeight="1" x14ac:dyDescent="0.25">
      <c r="A234" s="278"/>
      <c r="B234" s="279"/>
      <c r="C234" s="83" t="s">
        <v>79</v>
      </c>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row>
    <row r="235" spans="1:33" ht="14.25" customHeight="1" x14ac:dyDescent="0.25">
      <c r="A235" s="303" t="s">
        <v>74</v>
      </c>
      <c r="B235" s="304"/>
      <c r="C235" s="8">
        <v>662</v>
      </c>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row>
    <row r="236" spans="1:33" ht="14.25" customHeight="1" x14ac:dyDescent="0.25">
      <c r="A236" s="308" t="s">
        <v>312</v>
      </c>
      <c r="B236" s="309"/>
      <c r="C236" s="23">
        <v>0.73</v>
      </c>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row>
    <row r="237" spans="1:33" ht="14.25" customHeight="1" x14ac:dyDescent="0.25">
      <c r="A237" s="308" t="s">
        <v>24</v>
      </c>
      <c r="B237" s="309"/>
      <c r="C237" s="23">
        <v>0.46</v>
      </c>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row>
    <row r="238" spans="1:33" ht="14.25" customHeight="1" x14ac:dyDescent="0.25">
      <c r="A238" s="308" t="s">
        <v>314</v>
      </c>
      <c r="B238" s="309"/>
      <c r="C238" s="23">
        <v>0.3</v>
      </c>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row>
    <row r="239" spans="1:33" ht="14.25" customHeight="1" x14ac:dyDescent="0.25">
      <c r="A239" s="308" t="s">
        <v>313</v>
      </c>
      <c r="B239" s="309"/>
      <c r="C239" s="23">
        <v>0.3</v>
      </c>
      <c r="D239" s="61"/>
      <c r="E239" s="87"/>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row>
    <row r="240" spans="1:33" ht="14.25" customHeight="1" x14ac:dyDescent="0.25">
      <c r="A240" s="308" t="s">
        <v>318</v>
      </c>
      <c r="B240" s="309"/>
      <c r="C240" s="23">
        <v>0.24</v>
      </c>
      <c r="D240" s="61"/>
      <c r="E240" s="87"/>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row>
    <row r="241" spans="1:33" ht="14.25" customHeight="1" x14ac:dyDescent="0.25">
      <c r="A241" s="308" t="s">
        <v>316</v>
      </c>
      <c r="B241" s="309"/>
      <c r="C241" s="23">
        <v>0.08</v>
      </c>
      <c r="D241" s="61"/>
      <c r="E241" s="87"/>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row>
    <row r="242" spans="1:33" ht="14.25" customHeight="1" x14ac:dyDescent="0.25">
      <c r="A242" s="308" t="s">
        <v>317</v>
      </c>
      <c r="B242" s="309"/>
      <c r="C242" s="23">
        <v>7.0000000000000007E-2</v>
      </c>
      <c r="D242" s="61"/>
      <c r="E242" s="87"/>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row>
    <row r="243" spans="1:33" ht="14.25" customHeight="1" thickBot="1" x14ac:dyDescent="0.3">
      <c r="A243" s="310" t="s">
        <v>315</v>
      </c>
      <c r="B243" s="311"/>
      <c r="C243" s="25">
        <v>7.0000000000000007E-2</v>
      </c>
      <c r="D243" s="61"/>
      <c r="E243" s="87"/>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row>
    <row r="244" spans="1:33" ht="14.25" customHeight="1" x14ac:dyDescent="0.3">
      <c r="A244" s="280" t="s">
        <v>37</v>
      </c>
      <c r="B244" s="280"/>
      <c r="C244" s="55"/>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row>
    <row r="245" spans="1:33" ht="14.25" customHeight="1" thickBot="1" x14ac:dyDescent="0.3">
      <c r="A245" s="185" t="s">
        <v>370</v>
      </c>
      <c r="B245" s="185"/>
      <c r="C245" s="55"/>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row>
    <row r="246" spans="1:33" ht="14.25" customHeight="1" x14ac:dyDescent="0.25">
      <c r="A246" s="276"/>
      <c r="B246" s="277"/>
      <c r="C246" s="78" t="s">
        <v>78</v>
      </c>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row>
    <row r="247" spans="1:33" ht="14.25" customHeight="1" x14ac:dyDescent="0.25">
      <c r="A247" s="278"/>
      <c r="B247" s="279"/>
      <c r="C247" s="83" t="s">
        <v>79</v>
      </c>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row>
    <row r="248" spans="1:33" ht="14.25" customHeight="1" x14ac:dyDescent="0.25">
      <c r="A248" s="303" t="s">
        <v>74</v>
      </c>
      <c r="B248" s="304"/>
      <c r="C248" s="8">
        <v>662</v>
      </c>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row>
    <row r="249" spans="1:33" ht="14.25" customHeight="1" x14ac:dyDescent="0.25">
      <c r="A249" s="287" t="s">
        <v>322</v>
      </c>
      <c r="B249" s="288"/>
      <c r="C249" s="23">
        <v>0.68</v>
      </c>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row>
    <row r="250" spans="1:33" ht="14.25" customHeight="1" x14ac:dyDescent="0.25">
      <c r="A250" s="287" t="s">
        <v>319</v>
      </c>
      <c r="B250" s="288"/>
      <c r="C250" s="23">
        <v>0.56000000000000005</v>
      </c>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row>
    <row r="251" spans="1:33" ht="14.25" customHeight="1" x14ac:dyDescent="0.25">
      <c r="A251" s="287" t="s">
        <v>320</v>
      </c>
      <c r="B251" s="288"/>
      <c r="C251" s="23">
        <v>0.56000000000000005</v>
      </c>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row>
    <row r="252" spans="1:33" ht="14.25" customHeight="1" x14ac:dyDescent="0.25">
      <c r="A252" s="287" t="s">
        <v>321</v>
      </c>
      <c r="B252" s="288"/>
      <c r="C252" s="23">
        <v>0.55000000000000004</v>
      </c>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row>
    <row r="253" spans="1:33" ht="14.25" customHeight="1" x14ac:dyDescent="0.25">
      <c r="A253" s="287" t="s">
        <v>323</v>
      </c>
      <c r="B253" s="288"/>
      <c r="C253" s="23">
        <v>0.47</v>
      </c>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row>
    <row r="254" spans="1:33" ht="14.25" customHeight="1" thickBot="1" x14ac:dyDescent="0.3">
      <c r="A254" s="289" t="s">
        <v>76</v>
      </c>
      <c r="B254" s="290"/>
      <c r="C254" s="25">
        <v>0.18</v>
      </c>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row>
    <row r="255" spans="1:33" ht="14.25" customHeight="1" x14ac:dyDescent="0.25">
      <c r="A255" s="326"/>
      <c r="B255" s="264"/>
      <c r="C255" s="55"/>
      <c r="D255" s="55"/>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row>
    <row r="256" spans="1:33" ht="14.25" customHeight="1" thickBot="1" x14ac:dyDescent="0.3">
      <c r="A256" s="186" t="s">
        <v>35</v>
      </c>
      <c r="B256" s="185"/>
      <c r="C256" s="82"/>
      <c r="D256" s="63"/>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row>
    <row r="257" spans="1:33" ht="14.25" customHeight="1" x14ac:dyDescent="0.25">
      <c r="A257" s="276"/>
      <c r="B257" s="277"/>
      <c r="C257" s="78" t="s">
        <v>78</v>
      </c>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row>
    <row r="258" spans="1:33" ht="14.25" customHeight="1" x14ac:dyDescent="0.25">
      <c r="A258" s="278"/>
      <c r="B258" s="279"/>
      <c r="C258" s="83" t="s">
        <v>79</v>
      </c>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row>
    <row r="259" spans="1:33" ht="14.25" customHeight="1" x14ac:dyDescent="0.25">
      <c r="A259" s="303" t="s">
        <v>74</v>
      </c>
      <c r="B259" s="304"/>
      <c r="C259" s="8">
        <v>662</v>
      </c>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row>
    <row r="260" spans="1:33" ht="14.25" customHeight="1" x14ac:dyDescent="0.25">
      <c r="A260" s="287" t="s">
        <v>328</v>
      </c>
      <c r="B260" s="288"/>
      <c r="C260" s="23">
        <v>0.46</v>
      </c>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row>
    <row r="261" spans="1:33" ht="14.25" customHeight="1" x14ac:dyDescent="0.25">
      <c r="A261" s="287" t="s">
        <v>325</v>
      </c>
      <c r="B261" s="288"/>
      <c r="C261" s="23">
        <v>0.36</v>
      </c>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row>
    <row r="262" spans="1:33" ht="14.25" customHeight="1" x14ac:dyDescent="0.25">
      <c r="A262" s="287" t="s">
        <v>331</v>
      </c>
      <c r="B262" s="288"/>
      <c r="C262" s="23">
        <v>0.23</v>
      </c>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row>
    <row r="263" spans="1:33" ht="14.25" customHeight="1" x14ac:dyDescent="0.25">
      <c r="A263" s="287" t="s">
        <v>36</v>
      </c>
      <c r="B263" s="288"/>
      <c r="C263" s="23">
        <v>0.22</v>
      </c>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row>
    <row r="264" spans="1:33" ht="14.25" customHeight="1" x14ac:dyDescent="0.25">
      <c r="A264" s="287" t="s">
        <v>330</v>
      </c>
      <c r="B264" s="288"/>
      <c r="C264" s="23">
        <v>0.21</v>
      </c>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row>
    <row r="265" spans="1:33" ht="14.25" customHeight="1" x14ac:dyDescent="0.25">
      <c r="A265" s="287" t="s">
        <v>332</v>
      </c>
      <c r="B265" s="288"/>
      <c r="C265" s="23">
        <v>0.16</v>
      </c>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row>
    <row r="266" spans="1:33" ht="14.25" customHeight="1" x14ac:dyDescent="0.25">
      <c r="A266" s="287" t="s">
        <v>327</v>
      </c>
      <c r="B266" s="288"/>
      <c r="C266" s="23">
        <v>0.15</v>
      </c>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row>
    <row r="267" spans="1:33" ht="14.25" customHeight="1" x14ac:dyDescent="0.25">
      <c r="A267" s="287" t="s">
        <v>324</v>
      </c>
      <c r="B267" s="288"/>
      <c r="C267" s="23">
        <v>0.13</v>
      </c>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row>
    <row r="268" spans="1:33" ht="14.25" customHeight="1" x14ac:dyDescent="0.25">
      <c r="A268" s="287" t="s">
        <v>326</v>
      </c>
      <c r="B268" s="288"/>
      <c r="C268" s="23">
        <v>0.12</v>
      </c>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row>
    <row r="269" spans="1:33" ht="14.25" customHeight="1" x14ac:dyDescent="0.25">
      <c r="A269" s="287" t="s">
        <v>329</v>
      </c>
      <c r="B269" s="288"/>
      <c r="C269" s="23">
        <v>0.12</v>
      </c>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row>
    <row r="270" spans="1:33" ht="14.25" customHeight="1" x14ac:dyDescent="0.25">
      <c r="A270" s="287" t="s">
        <v>611</v>
      </c>
      <c r="B270" s="288"/>
      <c r="C270" s="23">
        <v>0.22</v>
      </c>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row>
    <row r="271" spans="1:33" ht="14.25" customHeight="1" thickBot="1" x14ac:dyDescent="0.3">
      <c r="A271" s="289" t="s">
        <v>608</v>
      </c>
      <c r="B271" s="290"/>
      <c r="C271" s="25">
        <v>0.04</v>
      </c>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row>
    <row r="272" spans="1:33" ht="14.25" customHeight="1" x14ac:dyDescent="0.25">
      <c r="A272" s="264"/>
      <c r="B272" s="264"/>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row>
    <row r="273" spans="1:33" ht="14.25" customHeight="1" thickBot="1" x14ac:dyDescent="0.3">
      <c r="A273" s="185" t="s">
        <v>73</v>
      </c>
      <c r="B273" s="185"/>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row>
    <row r="274" spans="1:33" ht="14.25" customHeight="1" x14ac:dyDescent="0.25">
      <c r="A274" s="276"/>
      <c r="B274" s="277"/>
      <c r="C274" s="84" t="s">
        <v>78</v>
      </c>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row>
    <row r="275" spans="1:33" ht="14.25" customHeight="1" x14ac:dyDescent="0.25">
      <c r="A275" s="278"/>
      <c r="B275" s="279"/>
      <c r="C275" s="88" t="s">
        <v>79</v>
      </c>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row>
    <row r="276" spans="1:33" ht="14.25" customHeight="1" x14ac:dyDescent="0.25">
      <c r="A276" s="303" t="s">
        <v>74</v>
      </c>
      <c r="B276" s="304"/>
      <c r="C276" s="8">
        <v>1003</v>
      </c>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row>
    <row r="277" spans="1:33" ht="14.25" customHeight="1" x14ac:dyDescent="0.25">
      <c r="A277" s="316" t="s">
        <v>80</v>
      </c>
      <c r="B277" s="317"/>
      <c r="C277" s="85">
        <f>953/C276</f>
        <v>0.95014955134596213</v>
      </c>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row>
    <row r="278" spans="1:33" ht="14.25" customHeight="1" x14ac:dyDescent="0.25">
      <c r="A278" s="316" t="s">
        <v>81</v>
      </c>
      <c r="B278" s="317"/>
      <c r="C278" s="85">
        <f>30/C276</f>
        <v>2.991026919242273E-2</v>
      </c>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row>
    <row r="279" spans="1:33" ht="14.25" customHeight="1" thickBot="1" x14ac:dyDescent="0.3">
      <c r="A279" s="322" t="s">
        <v>608</v>
      </c>
      <c r="B279" s="323"/>
      <c r="C279" s="86">
        <f>20/C276</f>
        <v>1.9940179461615155E-2</v>
      </c>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row>
    <row r="280" spans="1:33" ht="14.25" customHeight="1" x14ac:dyDescent="0.3">
      <c r="A280" s="284" t="s">
        <v>37</v>
      </c>
      <c r="B280" s="280"/>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row>
    <row r="281" spans="1:33" ht="14.25" customHeight="1" thickBot="1" x14ac:dyDescent="0.3">
      <c r="A281" s="184" t="s">
        <v>333</v>
      </c>
      <c r="B281" s="184"/>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row>
    <row r="282" spans="1:33" s="91" customFormat="1" ht="14.25" customHeight="1" x14ac:dyDescent="0.25">
      <c r="A282" s="324"/>
      <c r="B282" s="325"/>
      <c r="C282" s="90"/>
      <c r="D282" s="90"/>
      <c r="E282" s="90"/>
      <c r="F282" s="90"/>
      <c r="G282" s="90"/>
      <c r="H282" s="90"/>
      <c r="I282" s="90"/>
      <c r="J282" s="43"/>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row>
    <row r="283" spans="1:33" s="91" customFormat="1" ht="14.25" customHeight="1" x14ac:dyDescent="0.25">
      <c r="A283" s="291"/>
      <c r="B283" s="292"/>
      <c r="C283" s="48" t="s">
        <v>79</v>
      </c>
      <c r="D283" s="48"/>
      <c r="E283" s="48"/>
      <c r="F283" s="48"/>
      <c r="G283" s="48"/>
      <c r="H283" s="48"/>
      <c r="I283" s="48"/>
      <c r="J283" s="45"/>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row>
    <row r="284" spans="1:33" s="95" customFormat="1" ht="14.25" customHeight="1" x14ac:dyDescent="0.25">
      <c r="A284" s="318" t="s">
        <v>74</v>
      </c>
      <c r="B284" s="319"/>
      <c r="C284" s="92">
        <v>1003</v>
      </c>
      <c r="D284" s="92">
        <v>1003</v>
      </c>
      <c r="E284" s="92">
        <v>1003</v>
      </c>
      <c r="F284" s="92">
        <v>1003</v>
      </c>
      <c r="G284" s="92">
        <v>1003</v>
      </c>
      <c r="H284" s="92">
        <v>1003</v>
      </c>
      <c r="I284" s="92">
        <v>1003</v>
      </c>
      <c r="J284" s="93">
        <v>1003</v>
      </c>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row>
    <row r="285" spans="1:33" s="97" customFormat="1" ht="24" x14ac:dyDescent="0.25">
      <c r="A285" s="320"/>
      <c r="B285" s="321"/>
      <c r="C285" s="52" t="s">
        <v>144</v>
      </c>
      <c r="D285" s="151" t="s">
        <v>335</v>
      </c>
      <c r="E285" s="151" t="s">
        <v>11</v>
      </c>
      <c r="F285" s="151" t="s">
        <v>145</v>
      </c>
      <c r="G285" s="151" t="s">
        <v>336</v>
      </c>
      <c r="H285" s="151" t="s">
        <v>146</v>
      </c>
      <c r="I285" s="151" t="s">
        <v>337</v>
      </c>
      <c r="J285" s="152" t="s">
        <v>147</v>
      </c>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row>
    <row r="286" spans="1:33" s="91" customFormat="1" ht="14.25" customHeight="1" x14ac:dyDescent="0.2">
      <c r="A286" s="312" t="s">
        <v>141</v>
      </c>
      <c r="B286" s="313"/>
      <c r="C286" s="18">
        <v>0.14955134596211367</v>
      </c>
      <c r="D286" s="18">
        <v>0.16849451645064806</v>
      </c>
      <c r="E286" s="18">
        <v>0.17547357926221335</v>
      </c>
      <c r="F286" s="18">
        <v>9.4715852442671986E-2</v>
      </c>
      <c r="G286" s="18">
        <v>0.19341974077766699</v>
      </c>
      <c r="H286" s="18">
        <v>9.5712861415752748E-2</v>
      </c>
      <c r="I286" s="18">
        <v>0.16450648055832504</v>
      </c>
      <c r="J286" s="23">
        <v>0.18544366899302095</v>
      </c>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row>
    <row r="287" spans="1:33" s="91" customFormat="1" ht="14.25" customHeight="1" x14ac:dyDescent="0.2">
      <c r="A287" s="312" t="s">
        <v>142</v>
      </c>
      <c r="B287" s="313"/>
      <c r="C287" s="18">
        <v>0.43768693918245266</v>
      </c>
      <c r="D287" s="18">
        <v>0.46560319042871384</v>
      </c>
      <c r="E287" s="18">
        <v>0.31206380857427718</v>
      </c>
      <c r="F287" s="18">
        <v>0.28913260219341974</v>
      </c>
      <c r="G287" s="18">
        <v>0.42372881355932202</v>
      </c>
      <c r="H287" s="18">
        <v>0.21535393818544366</v>
      </c>
      <c r="I287" s="18">
        <v>0.44666001994017945</v>
      </c>
      <c r="J287" s="23">
        <v>0.36989032901296109</v>
      </c>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row>
    <row r="288" spans="1:33" s="91" customFormat="1" ht="14.25" customHeight="1" x14ac:dyDescent="0.2">
      <c r="A288" s="312" t="s">
        <v>150</v>
      </c>
      <c r="B288" s="313"/>
      <c r="C288" s="18">
        <v>0.29411764705882354</v>
      </c>
      <c r="D288" s="18">
        <v>0.28813559322033899</v>
      </c>
      <c r="E288" s="18">
        <v>0.29012961116650049</v>
      </c>
      <c r="F288" s="18">
        <v>0.3708873379860419</v>
      </c>
      <c r="G288" s="18">
        <v>0.26520438683948155</v>
      </c>
      <c r="H288" s="18">
        <v>0.25324027916251246</v>
      </c>
      <c r="I288" s="18">
        <v>0.28913260219341974</v>
      </c>
      <c r="J288" s="23">
        <v>0.26321036889332006</v>
      </c>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row>
    <row r="289" spans="1:33" s="91" customFormat="1" ht="14.25" customHeight="1" x14ac:dyDescent="0.2">
      <c r="A289" s="312" t="s">
        <v>143</v>
      </c>
      <c r="B289" s="313"/>
      <c r="C289" s="18">
        <v>6.2811565304087741E-2</v>
      </c>
      <c r="D289" s="18"/>
      <c r="E289" s="18">
        <v>0.14556331006979062</v>
      </c>
      <c r="F289" s="18">
        <v>0.16151545363908276</v>
      </c>
      <c r="G289" s="18">
        <v>6.1814556331006978E-2</v>
      </c>
      <c r="H289" s="18">
        <v>0.16350947158524426</v>
      </c>
      <c r="I289" s="18">
        <v>5.9820538384845461E-2</v>
      </c>
      <c r="J289" s="23">
        <v>9.6709870388833497E-2</v>
      </c>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row>
    <row r="290" spans="1:33" s="91" customFormat="1" ht="14.25" customHeight="1" x14ac:dyDescent="0.2">
      <c r="A290" s="312" t="s">
        <v>334</v>
      </c>
      <c r="B290" s="313"/>
      <c r="C290" s="18">
        <v>1.0967098703888335E-2</v>
      </c>
      <c r="D290" s="18">
        <v>3.9880358923230306E-3</v>
      </c>
      <c r="E290" s="18">
        <v>3.2901296111665007E-2</v>
      </c>
      <c r="F290" s="18">
        <v>2.8913260219341975E-2</v>
      </c>
      <c r="G290" s="18">
        <v>1.794616151545364E-2</v>
      </c>
      <c r="H290" s="18">
        <v>9.8703888334995021E-2</v>
      </c>
      <c r="I290" s="18">
        <v>1.0967098703888335E-2</v>
      </c>
      <c r="J290" s="23">
        <v>2.4925224327018942E-2</v>
      </c>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row>
    <row r="291" spans="1:33" s="91" customFormat="1" ht="14.25" customHeight="1" thickBot="1" x14ac:dyDescent="0.25">
      <c r="A291" s="314" t="s">
        <v>608</v>
      </c>
      <c r="B291" s="315"/>
      <c r="C291" s="24">
        <v>4.4865403788634101E-2</v>
      </c>
      <c r="D291" s="24">
        <v>4.9850448654037887E-3</v>
      </c>
      <c r="E291" s="24">
        <v>4.3868394815553338E-2</v>
      </c>
      <c r="F291" s="24">
        <v>5.4835493519441676E-2</v>
      </c>
      <c r="G291" s="24">
        <v>3.7886340977068791E-2</v>
      </c>
      <c r="H291" s="24">
        <v>0.17347956131605186</v>
      </c>
      <c r="I291" s="24">
        <v>2.8913260219341975E-2</v>
      </c>
      <c r="J291" s="25">
        <v>5.9820538384845461E-2</v>
      </c>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row>
    <row r="292" spans="1:33" ht="14.25" customHeight="1" x14ac:dyDescent="0.3">
      <c r="A292" s="280"/>
      <c r="B292" s="280"/>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row>
    <row r="293" spans="1:33" ht="14.25" customHeight="1" thickBot="1" x14ac:dyDescent="0.3">
      <c r="A293" s="185" t="s">
        <v>338</v>
      </c>
      <c r="B293" s="185"/>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row>
    <row r="294" spans="1:33" ht="14.25" customHeight="1" x14ac:dyDescent="0.25">
      <c r="A294" s="276"/>
      <c r="B294" s="277"/>
      <c r="C294" s="78" t="s">
        <v>78</v>
      </c>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row>
    <row r="295" spans="1:33" ht="14.25" customHeight="1" x14ac:dyDescent="0.25">
      <c r="A295" s="278"/>
      <c r="B295" s="279"/>
      <c r="C295" s="79" t="s">
        <v>79</v>
      </c>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row>
    <row r="296" spans="1:33" ht="14.25" customHeight="1" x14ac:dyDescent="0.25">
      <c r="A296" s="303" t="s">
        <v>74</v>
      </c>
      <c r="B296" s="304"/>
      <c r="C296" s="8">
        <v>1003</v>
      </c>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row>
    <row r="297" spans="1:33" ht="14.25" customHeight="1" x14ac:dyDescent="0.25">
      <c r="A297" s="305" t="s">
        <v>339</v>
      </c>
      <c r="B297" s="306"/>
      <c r="C297" s="23">
        <v>0.5</v>
      </c>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row>
    <row r="298" spans="1:33" ht="14.25" customHeight="1" x14ac:dyDescent="0.25">
      <c r="A298" s="305" t="s">
        <v>157</v>
      </c>
      <c r="B298" s="306"/>
      <c r="C298" s="23">
        <v>0.5</v>
      </c>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row>
    <row r="299" spans="1:33" ht="14.25" customHeight="1" x14ac:dyDescent="0.25">
      <c r="A299" s="305" t="s">
        <v>152</v>
      </c>
      <c r="B299" s="306"/>
      <c r="C299" s="23">
        <v>0.49</v>
      </c>
      <c r="D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row>
    <row r="300" spans="1:33" ht="14.25" customHeight="1" x14ac:dyDescent="0.25">
      <c r="A300" s="305" t="s">
        <v>154</v>
      </c>
      <c r="B300" s="306"/>
      <c r="C300" s="23">
        <v>0.46</v>
      </c>
      <c r="D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row>
    <row r="301" spans="1:33" ht="14.25" customHeight="1" x14ac:dyDescent="0.25">
      <c r="A301" s="305" t="s">
        <v>340</v>
      </c>
      <c r="B301" s="306"/>
      <c r="C301" s="23">
        <v>0.35</v>
      </c>
      <c r="D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row>
    <row r="302" spans="1:33" ht="14.25" customHeight="1" x14ac:dyDescent="0.25">
      <c r="A302" s="305" t="s">
        <v>158</v>
      </c>
      <c r="B302" s="306"/>
      <c r="C302" s="23">
        <v>0.35</v>
      </c>
      <c r="D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row>
    <row r="303" spans="1:33" ht="14.25" customHeight="1" x14ac:dyDescent="0.25">
      <c r="A303" s="305" t="s">
        <v>159</v>
      </c>
      <c r="B303" s="306"/>
      <c r="C303" s="23">
        <v>0.34</v>
      </c>
      <c r="D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row>
    <row r="304" spans="1:33" ht="14.25" customHeight="1" x14ac:dyDescent="0.25">
      <c r="A304" s="305" t="s">
        <v>153</v>
      </c>
      <c r="B304" s="306"/>
      <c r="C304" s="23">
        <v>0.34</v>
      </c>
      <c r="D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row>
    <row r="305" spans="1:33" ht="14.25" customHeight="1" x14ac:dyDescent="0.25">
      <c r="A305" s="305" t="s">
        <v>155</v>
      </c>
      <c r="B305" s="306"/>
      <c r="C305" s="23">
        <v>0.31</v>
      </c>
      <c r="D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row>
    <row r="306" spans="1:33" ht="14.25" customHeight="1" x14ac:dyDescent="0.25">
      <c r="A306" s="305" t="s">
        <v>156</v>
      </c>
      <c r="B306" s="306"/>
      <c r="C306" s="23">
        <v>0.24</v>
      </c>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row>
    <row r="307" spans="1:33" ht="14.25" customHeight="1" x14ac:dyDescent="0.25">
      <c r="A307" s="305" t="s">
        <v>160</v>
      </c>
      <c r="B307" s="306"/>
      <c r="C307" s="23">
        <v>0.15</v>
      </c>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row>
    <row r="308" spans="1:33" ht="14.25" customHeight="1" x14ac:dyDescent="0.25">
      <c r="A308" s="305" t="s">
        <v>598</v>
      </c>
      <c r="B308" s="306"/>
      <c r="C308" s="23">
        <v>0.02</v>
      </c>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row>
    <row r="309" spans="1:33" ht="14.25" customHeight="1" thickBot="1" x14ac:dyDescent="0.3">
      <c r="A309" s="297" t="s">
        <v>76</v>
      </c>
      <c r="B309" s="298"/>
      <c r="C309" s="25">
        <v>0.02</v>
      </c>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row>
    <row r="310" spans="1:33" ht="14.25" customHeight="1" x14ac:dyDescent="0.25">
      <c r="A310" s="272"/>
      <c r="B310" s="272"/>
      <c r="C310" s="18"/>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row>
    <row r="311" spans="1:33" ht="14.25" customHeight="1" thickBot="1" x14ac:dyDescent="0.3">
      <c r="A311" s="185" t="s">
        <v>341</v>
      </c>
      <c r="B311" s="185"/>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row>
    <row r="312" spans="1:33" ht="14.25" customHeight="1" x14ac:dyDescent="0.25">
      <c r="A312" s="263"/>
      <c r="B312" s="264"/>
      <c r="C312" s="62"/>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row>
    <row r="313" spans="1:33" ht="14.25" customHeight="1" x14ac:dyDescent="0.25">
      <c r="A313" s="265"/>
      <c r="B313" s="266"/>
      <c r="C313" s="79" t="s">
        <v>79</v>
      </c>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row>
    <row r="314" spans="1:33" ht="14.25" customHeight="1" x14ac:dyDescent="0.25">
      <c r="A314" s="303" t="s">
        <v>74</v>
      </c>
      <c r="B314" s="304"/>
      <c r="C314" s="8">
        <v>877</v>
      </c>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row>
    <row r="315" spans="1:33" ht="14.25" customHeight="1" x14ac:dyDescent="0.25">
      <c r="A315" s="274" t="s">
        <v>152</v>
      </c>
      <c r="B315" s="275"/>
      <c r="C315" s="23">
        <v>0.19384264538198404</v>
      </c>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row>
    <row r="316" spans="1:33" ht="14.25" customHeight="1" x14ac:dyDescent="0.25">
      <c r="A316" s="274" t="s">
        <v>151</v>
      </c>
      <c r="B316" s="275"/>
      <c r="C316" s="23">
        <v>0.15621436716077536</v>
      </c>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row>
    <row r="317" spans="1:33" ht="14.25" customHeight="1" x14ac:dyDescent="0.25">
      <c r="A317" s="274" t="s">
        <v>157</v>
      </c>
      <c r="B317" s="275"/>
      <c r="C317" s="23">
        <v>0.12200684150513112</v>
      </c>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row>
    <row r="318" spans="1:33" ht="14.25" customHeight="1" x14ac:dyDescent="0.25">
      <c r="A318" s="274" t="s">
        <v>154</v>
      </c>
      <c r="B318" s="275"/>
      <c r="C318" s="23">
        <v>0.11630558722919042</v>
      </c>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row>
    <row r="319" spans="1:33" ht="14.25" customHeight="1" x14ac:dyDescent="0.25">
      <c r="A319" s="274" t="s">
        <v>340</v>
      </c>
      <c r="B319" s="275"/>
      <c r="C319" s="23">
        <v>0.11402508551881414</v>
      </c>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row>
    <row r="320" spans="1:33" ht="14.25" customHeight="1" x14ac:dyDescent="0.25">
      <c r="A320" s="274" t="s">
        <v>159</v>
      </c>
      <c r="B320" s="275"/>
      <c r="C320" s="23">
        <v>7.8677309007981755E-2</v>
      </c>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row>
    <row r="321" spans="1:33" ht="14.25" customHeight="1" x14ac:dyDescent="0.25">
      <c r="A321" s="274" t="s">
        <v>158</v>
      </c>
      <c r="B321" s="275"/>
      <c r="C321" s="23">
        <v>6.4994298745724058E-2</v>
      </c>
      <c r="D321" s="61"/>
      <c r="E321" s="61"/>
      <c r="F321" s="61"/>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row>
    <row r="322" spans="1:33" ht="14.25" customHeight="1" x14ac:dyDescent="0.25">
      <c r="A322" s="274" t="s">
        <v>153</v>
      </c>
      <c r="B322" s="275"/>
      <c r="C322" s="23">
        <v>5.0171037628278223E-2</v>
      </c>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row>
    <row r="323" spans="1:33" ht="14.25" customHeight="1" x14ac:dyDescent="0.25">
      <c r="A323" s="274" t="s">
        <v>155</v>
      </c>
      <c r="B323" s="275"/>
      <c r="C323" s="23">
        <v>3.4207525655644243E-2</v>
      </c>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row>
    <row r="324" spans="1:33" ht="14.25" customHeight="1" x14ac:dyDescent="0.25">
      <c r="A324" s="274" t="s">
        <v>156</v>
      </c>
      <c r="B324" s="275"/>
      <c r="C324" s="23">
        <v>2.6225769669327253E-2</v>
      </c>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row>
    <row r="325" spans="1:33" ht="14.25" customHeight="1" x14ac:dyDescent="0.25">
      <c r="A325" s="274" t="s">
        <v>160</v>
      </c>
      <c r="B325" s="275"/>
      <c r="C325" s="23">
        <v>2.2805017103762829E-3</v>
      </c>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row>
    <row r="326" spans="1:33" ht="14.25" customHeight="1" thickBot="1" x14ac:dyDescent="0.3">
      <c r="A326" s="297" t="s">
        <v>76</v>
      </c>
      <c r="B326" s="298"/>
      <c r="C326" s="25">
        <v>4.2806183115338882E-2</v>
      </c>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row>
    <row r="327" spans="1:33" customFormat="1" ht="14.25" customHeight="1" x14ac:dyDescent="0.3">
      <c r="A327" s="273"/>
      <c r="B327" s="273"/>
    </row>
    <row r="328" spans="1:33" ht="14.25" customHeight="1" thickBot="1" x14ac:dyDescent="0.3">
      <c r="A328" s="185" t="s">
        <v>342</v>
      </c>
      <c r="B328" s="185"/>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row>
    <row r="329" spans="1:33" ht="14.25" customHeight="1" x14ac:dyDescent="0.25">
      <c r="A329" s="263"/>
      <c r="B329" s="264"/>
      <c r="C329" s="62"/>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row>
    <row r="330" spans="1:33" ht="26.4" x14ac:dyDescent="0.25">
      <c r="A330" s="265"/>
      <c r="B330" s="266"/>
      <c r="C330" s="81" t="s">
        <v>600</v>
      </c>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row>
    <row r="331" spans="1:33" ht="14.25" customHeight="1" x14ac:dyDescent="0.25">
      <c r="A331" s="303" t="s">
        <v>74</v>
      </c>
      <c r="B331" s="304"/>
      <c r="C331" s="8">
        <v>497</v>
      </c>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row>
    <row r="332" spans="1:33" ht="14.25" customHeight="1" x14ac:dyDescent="0.25">
      <c r="A332" s="274" t="s">
        <v>162</v>
      </c>
      <c r="B332" s="275"/>
      <c r="C332" s="23">
        <v>0.69</v>
      </c>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row>
    <row r="333" spans="1:33" ht="14.25" customHeight="1" x14ac:dyDescent="0.25">
      <c r="A333" s="274" t="s">
        <v>161</v>
      </c>
      <c r="B333" s="275"/>
      <c r="C333" s="23">
        <v>0.55000000000000004</v>
      </c>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row>
    <row r="334" spans="1:33" ht="14.25" customHeight="1" x14ac:dyDescent="0.25">
      <c r="A334" s="274" t="s">
        <v>163</v>
      </c>
      <c r="B334" s="275"/>
      <c r="C334" s="23">
        <v>0.35</v>
      </c>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row>
    <row r="335" spans="1:33" ht="14.25" customHeight="1" x14ac:dyDescent="0.25">
      <c r="A335" s="274" t="s">
        <v>164</v>
      </c>
      <c r="B335" s="275"/>
      <c r="C335" s="23">
        <v>0.33333333333333331</v>
      </c>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row>
    <row r="336" spans="1:33" ht="14.25" customHeight="1" x14ac:dyDescent="0.25">
      <c r="A336" s="274" t="s">
        <v>165</v>
      </c>
      <c r="B336" s="275"/>
      <c r="C336" s="23">
        <v>0.31</v>
      </c>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row>
    <row r="337" spans="1:33" ht="14.25" customHeight="1" x14ac:dyDescent="0.25">
      <c r="A337" s="274" t="s">
        <v>169</v>
      </c>
      <c r="B337" s="275"/>
      <c r="C337" s="23">
        <v>0.26</v>
      </c>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row>
    <row r="338" spans="1:33" ht="14.25" customHeight="1" x14ac:dyDescent="0.25">
      <c r="A338" s="274" t="s">
        <v>167</v>
      </c>
      <c r="B338" s="275"/>
      <c r="C338" s="23">
        <v>0.23</v>
      </c>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row>
    <row r="339" spans="1:33" ht="14.25" customHeight="1" x14ac:dyDescent="0.25">
      <c r="A339" s="274" t="s">
        <v>166</v>
      </c>
      <c r="B339" s="275"/>
      <c r="C339" s="23">
        <v>0.22</v>
      </c>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row>
    <row r="340" spans="1:33" ht="14.25" customHeight="1" x14ac:dyDescent="0.25">
      <c r="A340" s="274" t="s">
        <v>168</v>
      </c>
      <c r="B340" s="275"/>
      <c r="C340" s="23">
        <v>0.21</v>
      </c>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row>
    <row r="341" spans="1:33" ht="14.25" customHeight="1" x14ac:dyDescent="0.25">
      <c r="A341" s="308" t="s">
        <v>76</v>
      </c>
      <c r="B341" s="309"/>
      <c r="C341" s="23">
        <v>0.05</v>
      </c>
    </row>
    <row r="342" spans="1:33" ht="14.25" customHeight="1" thickBot="1" x14ac:dyDescent="0.3">
      <c r="A342" s="310" t="s">
        <v>612</v>
      </c>
      <c r="B342" s="311"/>
      <c r="C342" s="25">
        <v>0.02</v>
      </c>
    </row>
    <row r="343" spans="1:33" ht="14.25" customHeight="1" x14ac:dyDescent="0.25">
      <c r="A343" s="272"/>
      <c r="B343" s="272"/>
      <c r="C343" s="18"/>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row>
    <row r="344" spans="1:33" ht="14.25" customHeight="1" thickBot="1" x14ac:dyDescent="0.3">
      <c r="A344" s="185" t="s">
        <v>343</v>
      </c>
      <c r="B344" s="185"/>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row>
    <row r="345" spans="1:33" ht="14.25" customHeight="1" x14ac:dyDescent="0.25">
      <c r="A345" s="263"/>
      <c r="B345" s="264"/>
      <c r="C345" s="62"/>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row>
    <row r="346" spans="1:33" ht="26.4" x14ac:dyDescent="0.25">
      <c r="A346" s="265"/>
      <c r="B346" s="266"/>
      <c r="C346" s="81" t="s">
        <v>599</v>
      </c>
      <c r="D346" s="61"/>
      <c r="E346" s="61"/>
      <c r="F346" s="61"/>
      <c r="G346" s="61"/>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row>
    <row r="347" spans="1:33" ht="14.25" customHeight="1" x14ac:dyDescent="0.25">
      <c r="A347" s="303" t="s">
        <v>74</v>
      </c>
      <c r="B347" s="304"/>
      <c r="C347" s="8">
        <v>314</v>
      </c>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row>
    <row r="348" spans="1:33" ht="14.25" customHeight="1" x14ac:dyDescent="0.25">
      <c r="A348" s="274" t="s">
        <v>171</v>
      </c>
      <c r="B348" s="275"/>
      <c r="C348" s="23">
        <v>0.27</v>
      </c>
      <c r="D348" s="61"/>
      <c r="E348" s="61"/>
      <c r="F348" s="61"/>
      <c r="G348" s="61"/>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row>
    <row r="349" spans="1:33" ht="14.25" customHeight="1" x14ac:dyDescent="0.25">
      <c r="A349" s="274" t="s">
        <v>170</v>
      </c>
      <c r="B349" s="275"/>
      <c r="C349" s="23">
        <v>0.25</v>
      </c>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row>
    <row r="350" spans="1:33" ht="14.25" customHeight="1" x14ac:dyDescent="0.25">
      <c r="A350" s="274" t="s">
        <v>172</v>
      </c>
      <c r="B350" s="275"/>
      <c r="C350" s="23">
        <v>0.18</v>
      </c>
      <c r="D350" s="61"/>
      <c r="E350" s="61"/>
      <c r="F350" s="61"/>
      <c r="G350" s="61"/>
      <c r="H350" s="61"/>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row>
    <row r="351" spans="1:33" ht="14.25" customHeight="1" x14ac:dyDescent="0.25">
      <c r="A351" s="274" t="s">
        <v>173</v>
      </c>
      <c r="B351" s="275"/>
      <c r="C351" s="23">
        <v>0.15</v>
      </c>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row>
    <row r="352" spans="1:33" ht="14.25" customHeight="1" x14ac:dyDescent="0.25">
      <c r="A352" s="274" t="s">
        <v>160</v>
      </c>
      <c r="B352" s="275"/>
      <c r="C352" s="23">
        <v>0.11</v>
      </c>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row>
    <row r="353" spans="1:33" ht="14.25" customHeight="1" x14ac:dyDescent="0.25">
      <c r="A353" s="274" t="s">
        <v>178</v>
      </c>
      <c r="B353" s="275"/>
      <c r="C353" s="23">
        <v>7.0000000000000007E-2</v>
      </c>
      <c r="D353" s="61"/>
      <c r="E353" s="61"/>
      <c r="F353" s="61"/>
      <c r="G353" s="61"/>
      <c r="H353" s="61"/>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row>
    <row r="354" spans="1:33" ht="14.25" customHeight="1" x14ac:dyDescent="0.25">
      <c r="A354" s="274" t="s">
        <v>350</v>
      </c>
      <c r="B354" s="275"/>
      <c r="C354" s="23">
        <v>7.0000000000000007E-2</v>
      </c>
      <c r="D354" s="61"/>
      <c r="E354" s="61"/>
      <c r="F354" s="61"/>
      <c r="G354" s="61"/>
      <c r="H354" s="61"/>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row>
    <row r="355" spans="1:33" ht="14.25" customHeight="1" x14ac:dyDescent="0.25">
      <c r="A355" s="274" t="s">
        <v>176</v>
      </c>
      <c r="B355" s="275"/>
      <c r="C355" s="23">
        <v>0.06</v>
      </c>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row>
    <row r="356" spans="1:33" ht="14.25" customHeight="1" x14ac:dyDescent="0.25">
      <c r="A356" s="274" t="s">
        <v>177</v>
      </c>
      <c r="B356" s="275"/>
      <c r="C356" s="23">
        <v>0.06</v>
      </c>
      <c r="D356" s="61"/>
      <c r="E356" s="61"/>
      <c r="F356" s="61"/>
      <c r="G356" s="61"/>
      <c r="H356" s="61"/>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row>
    <row r="357" spans="1:33" ht="14.25" customHeight="1" x14ac:dyDescent="0.25">
      <c r="A357" s="274" t="s">
        <v>174</v>
      </c>
      <c r="B357" s="275"/>
      <c r="C357" s="23">
        <v>0.05</v>
      </c>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row>
    <row r="358" spans="1:33" ht="14.25" customHeight="1" x14ac:dyDescent="0.25">
      <c r="A358" s="305" t="s">
        <v>351</v>
      </c>
      <c r="B358" s="306"/>
      <c r="C358" s="23">
        <v>0.05</v>
      </c>
      <c r="D358" s="61"/>
      <c r="E358" s="61"/>
      <c r="F358" s="61"/>
      <c r="G358" s="61"/>
      <c r="H358" s="61"/>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row>
    <row r="359" spans="1:33" ht="14.25" customHeight="1" x14ac:dyDescent="0.25">
      <c r="A359" s="274" t="s">
        <v>346</v>
      </c>
      <c r="B359" s="275"/>
      <c r="C359" s="23">
        <v>0.04</v>
      </c>
      <c r="D359" s="61"/>
      <c r="E359" s="61"/>
      <c r="F359" s="61"/>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row>
    <row r="360" spans="1:33" ht="14.25" customHeight="1" x14ac:dyDescent="0.25">
      <c r="A360" s="305" t="s">
        <v>347</v>
      </c>
      <c r="B360" s="306"/>
      <c r="C360" s="23">
        <v>0.04</v>
      </c>
      <c r="D360" s="61"/>
      <c r="E360" s="61"/>
      <c r="F360" s="61"/>
      <c r="G360" s="61"/>
      <c r="H360" s="61"/>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row>
    <row r="361" spans="1:33" ht="14.25" customHeight="1" x14ac:dyDescent="0.25">
      <c r="A361" s="274" t="s">
        <v>349</v>
      </c>
      <c r="B361" s="275"/>
      <c r="C361" s="23">
        <v>0.04</v>
      </c>
      <c r="D361" s="61"/>
      <c r="E361" s="61"/>
      <c r="F361" s="61"/>
      <c r="G361" s="61"/>
      <c r="H361" s="61"/>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row>
    <row r="362" spans="1:33" ht="14.25" customHeight="1" x14ac:dyDescent="0.25">
      <c r="A362" s="274" t="s">
        <v>175</v>
      </c>
      <c r="B362" s="275"/>
      <c r="C362" s="23">
        <v>0.03</v>
      </c>
      <c r="D362" s="61"/>
      <c r="E362" s="61"/>
      <c r="F362" s="61"/>
      <c r="G362" s="61"/>
      <c r="H362" s="61"/>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row>
    <row r="363" spans="1:33" ht="14.25" customHeight="1" x14ac:dyDescent="0.25">
      <c r="A363" s="274" t="s">
        <v>613</v>
      </c>
      <c r="B363" s="275"/>
      <c r="C363" s="23">
        <v>0.03</v>
      </c>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row>
    <row r="364" spans="1:33" ht="14.25" customHeight="1" x14ac:dyDescent="0.25">
      <c r="A364" s="274" t="s">
        <v>348</v>
      </c>
      <c r="B364" s="275"/>
      <c r="C364" s="23">
        <v>0.02</v>
      </c>
      <c r="D364" s="61"/>
      <c r="E364" s="61"/>
      <c r="F364" s="61"/>
      <c r="G364" s="61"/>
      <c r="H364" s="61"/>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row>
    <row r="365" spans="1:33" ht="14.25" customHeight="1" x14ac:dyDescent="0.25">
      <c r="A365" s="274" t="s">
        <v>76</v>
      </c>
      <c r="B365" s="275"/>
      <c r="C365" s="23">
        <v>0.3</v>
      </c>
      <c r="D365" s="61"/>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row>
    <row r="366" spans="1:33" ht="14.25" customHeight="1" thickBot="1" x14ac:dyDescent="0.3">
      <c r="A366" s="293" t="s">
        <v>608</v>
      </c>
      <c r="B366" s="294"/>
      <c r="C366" s="25">
        <v>0.03</v>
      </c>
      <c r="D366" s="61"/>
      <c r="E366" s="61"/>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row>
    <row r="367" spans="1:33" ht="14.25" customHeight="1" x14ac:dyDescent="0.25">
      <c r="A367" s="307"/>
      <c r="B367" s="307"/>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row>
    <row r="368" spans="1:33" ht="14.25" customHeight="1" thickBot="1" x14ac:dyDescent="0.3">
      <c r="A368" s="185" t="s">
        <v>344</v>
      </c>
      <c r="B368" s="185"/>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row>
    <row r="369" spans="1:33" ht="14.25" customHeight="1" x14ac:dyDescent="0.25">
      <c r="A369" s="263"/>
      <c r="B369" s="264"/>
      <c r="C369" s="62"/>
      <c r="D369" s="61"/>
      <c r="E369" s="61"/>
      <c r="F369" s="61"/>
      <c r="G369" s="61"/>
      <c r="H369" s="61"/>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row>
    <row r="370" spans="1:33" ht="26.4" x14ac:dyDescent="0.25">
      <c r="A370" s="265"/>
      <c r="B370" s="266"/>
      <c r="C370" s="81" t="s">
        <v>601</v>
      </c>
      <c r="D370" s="61"/>
      <c r="E370" s="61"/>
      <c r="F370" s="61"/>
      <c r="G370" s="61"/>
      <c r="H370" s="61"/>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row>
    <row r="371" spans="1:33" ht="14.25" customHeight="1" x14ac:dyDescent="0.25">
      <c r="A371" s="303" t="s">
        <v>74</v>
      </c>
      <c r="B371" s="304"/>
      <c r="C371" s="8">
        <v>267</v>
      </c>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row>
    <row r="372" spans="1:33" ht="14.25" customHeight="1" x14ac:dyDescent="0.25">
      <c r="A372" s="270" t="s">
        <v>352</v>
      </c>
      <c r="B372" s="271"/>
      <c r="C372" s="23">
        <v>0.37</v>
      </c>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row>
    <row r="373" spans="1:33" ht="14.25" customHeight="1" x14ac:dyDescent="0.25">
      <c r="A373" s="270" t="s">
        <v>353</v>
      </c>
      <c r="B373" s="271"/>
      <c r="C373" s="23">
        <v>0.24</v>
      </c>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row>
    <row r="374" spans="1:33" ht="14.25" customHeight="1" x14ac:dyDescent="0.25">
      <c r="A374" s="270" t="s">
        <v>354</v>
      </c>
      <c r="B374" s="271"/>
      <c r="C374" s="23">
        <v>0.19</v>
      </c>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row>
    <row r="375" spans="1:33" ht="14.25" customHeight="1" x14ac:dyDescent="0.25">
      <c r="A375" s="270" t="s">
        <v>356</v>
      </c>
      <c r="B375" s="271"/>
      <c r="C375" s="23">
        <v>0.17</v>
      </c>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row>
    <row r="376" spans="1:33" ht="14.25" customHeight="1" x14ac:dyDescent="0.25">
      <c r="A376" s="270" t="s">
        <v>355</v>
      </c>
      <c r="B376" s="271"/>
      <c r="C376" s="23">
        <v>0.09</v>
      </c>
      <c r="D376" s="61"/>
      <c r="E376" s="61"/>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row>
    <row r="377" spans="1:33" ht="14.25" customHeight="1" x14ac:dyDescent="0.25">
      <c r="A377" s="270" t="s">
        <v>357</v>
      </c>
      <c r="B377" s="271"/>
      <c r="C377" s="23">
        <v>7.0000000000000007E-2</v>
      </c>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row>
    <row r="378" spans="1:33" ht="14.25" customHeight="1" thickBot="1" x14ac:dyDescent="0.3">
      <c r="A378" s="301" t="s">
        <v>76</v>
      </c>
      <c r="B378" s="302"/>
      <c r="C378" s="25">
        <v>0.49</v>
      </c>
      <c r="D378" s="61"/>
      <c r="E378" s="61"/>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row>
    <row r="379" spans="1:33" ht="14.25" customHeight="1" x14ac:dyDescent="0.25">
      <c r="A379" s="267"/>
      <c r="B379" s="267"/>
      <c r="C379" s="18"/>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row>
    <row r="380" spans="1:33" ht="14.25" customHeight="1" thickBot="1" x14ac:dyDescent="0.3">
      <c r="A380" s="185" t="s">
        <v>345</v>
      </c>
      <c r="B380" s="185"/>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row>
    <row r="381" spans="1:33" ht="14.25" customHeight="1" x14ac:dyDescent="0.25">
      <c r="A381" s="263"/>
      <c r="B381" s="264"/>
      <c r="C381" s="62"/>
      <c r="D381" s="61"/>
      <c r="E381" s="61"/>
      <c r="F381" s="61"/>
      <c r="G381" s="61"/>
      <c r="H381" s="61"/>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row>
    <row r="382" spans="1:33" ht="26.4" x14ac:dyDescent="0.25">
      <c r="A382" s="265"/>
      <c r="B382" s="266"/>
      <c r="C382" s="81" t="s">
        <v>602</v>
      </c>
      <c r="D382" s="61"/>
      <c r="E382" s="61"/>
      <c r="F382" s="61"/>
      <c r="G382" s="61"/>
      <c r="H382" s="61"/>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row>
    <row r="383" spans="1:33" ht="14.25" customHeight="1" x14ac:dyDescent="0.25">
      <c r="A383" s="303" t="s">
        <v>74</v>
      </c>
      <c r="B383" s="304"/>
      <c r="C383" s="8">
        <v>325</v>
      </c>
      <c r="D383" s="61"/>
      <c r="E383" s="61"/>
      <c r="F383" s="61"/>
      <c r="G383" s="61"/>
      <c r="H383" s="61"/>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row>
    <row r="384" spans="1:33" ht="14.25" customHeight="1" x14ac:dyDescent="0.25">
      <c r="A384" s="270" t="s">
        <v>359</v>
      </c>
      <c r="B384" s="271"/>
      <c r="C384" s="23">
        <v>0.26</v>
      </c>
      <c r="D384" s="61"/>
      <c r="E384" s="61"/>
      <c r="F384" s="61"/>
      <c r="G384" s="61"/>
      <c r="H384" s="61"/>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row>
    <row r="385" spans="1:33" ht="14.25" customHeight="1" x14ac:dyDescent="0.25">
      <c r="A385" s="270" t="s">
        <v>358</v>
      </c>
      <c r="B385" s="271"/>
      <c r="C385" s="23">
        <v>0.2</v>
      </c>
      <c r="D385" s="61"/>
      <c r="E385" s="61"/>
      <c r="F385" s="61"/>
      <c r="G385" s="61"/>
      <c r="H385" s="61"/>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row>
    <row r="386" spans="1:33" ht="14.25" customHeight="1" x14ac:dyDescent="0.25">
      <c r="A386" s="270" t="s">
        <v>360</v>
      </c>
      <c r="B386" s="271"/>
      <c r="C386" s="23">
        <v>0.19</v>
      </c>
      <c r="D386" s="61"/>
      <c r="E386" s="61"/>
      <c r="F386" s="61"/>
      <c r="G386" s="61"/>
      <c r="H386" s="61"/>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row>
    <row r="387" spans="1:33" ht="14.25" customHeight="1" x14ac:dyDescent="0.25">
      <c r="A387" s="270" t="s">
        <v>361</v>
      </c>
      <c r="B387" s="271"/>
      <c r="C387" s="23">
        <v>0.14000000000000001</v>
      </c>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row>
    <row r="388" spans="1:33" ht="14.25" customHeight="1" x14ac:dyDescent="0.25">
      <c r="A388" s="270" t="s">
        <v>366</v>
      </c>
      <c r="B388" s="271"/>
      <c r="C388" s="23">
        <v>0.13</v>
      </c>
      <c r="D388" s="61"/>
      <c r="E388" s="61"/>
      <c r="F388" s="61"/>
      <c r="G388" s="61"/>
      <c r="H388" s="61"/>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row>
    <row r="389" spans="1:33" ht="14.25" customHeight="1" x14ac:dyDescent="0.25">
      <c r="A389" s="270" t="s">
        <v>365</v>
      </c>
      <c r="B389" s="271"/>
      <c r="C389" s="23">
        <v>7.0000000000000007E-2</v>
      </c>
      <c r="D389" s="61"/>
      <c r="E389" s="61"/>
      <c r="F389" s="61"/>
      <c r="G389" s="61"/>
      <c r="H389" s="61"/>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row>
    <row r="390" spans="1:33" ht="14.25" customHeight="1" x14ac:dyDescent="0.25">
      <c r="A390" s="270" t="s">
        <v>362</v>
      </c>
      <c r="B390" s="271"/>
      <c r="C390" s="23">
        <v>0.06</v>
      </c>
      <c r="D390" s="61"/>
      <c r="E390" s="61"/>
      <c r="F390" s="61"/>
      <c r="G390" s="61"/>
      <c r="H390" s="61"/>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row>
    <row r="391" spans="1:33" ht="14.25" customHeight="1" x14ac:dyDescent="0.25">
      <c r="A391" s="270" t="s">
        <v>363</v>
      </c>
      <c r="B391" s="271"/>
      <c r="C391" s="23">
        <v>0.06</v>
      </c>
      <c r="D391" s="61"/>
      <c r="E391" s="61"/>
      <c r="F391" s="61"/>
      <c r="G391" s="61"/>
      <c r="H391" s="61"/>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row>
    <row r="392" spans="1:33" ht="14.25" customHeight="1" x14ac:dyDescent="0.25">
      <c r="A392" s="270" t="s">
        <v>367</v>
      </c>
      <c r="B392" s="271"/>
      <c r="C392" s="23">
        <v>0.06</v>
      </c>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row>
    <row r="393" spans="1:33" ht="14.25" customHeight="1" x14ac:dyDescent="0.25">
      <c r="A393" s="270" t="s">
        <v>364</v>
      </c>
      <c r="B393" s="271"/>
      <c r="C393" s="23">
        <v>0.04</v>
      </c>
      <c r="D393" s="61"/>
      <c r="E393" s="61"/>
      <c r="F393" s="61"/>
      <c r="G393" s="61"/>
      <c r="H393" s="61"/>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row>
    <row r="394" spans="1:33" ht="14.25" customHeight="1" thickBot="1" x14ac:dyDescent="0.3">
      <c r="A394" s="268" t="s">
        <v>76</v>
      </c>
      <c r="B394" s="269"/>
      <c r="C394" s="25">
        <v>0.44</v>
      </c>
      <c r="D394" s="61"/>
      <c r="E394" s="61"/>
      <c r="F394" s="61"/>
      <c r="G394" s="61"/>
      <c r="H394" s="61"/>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row>
    <row r="395" spans="1:33" ht="14.25" customHeight="1" x14ac:dyDescent="0.3">
      <c r="A395" s="262" t="s">
        <v>37</v>
      </c>
      <c r="B395" s="262"/>
      <c r="C395" s="55"/>
      <c r="D395" s="61"/>
      <c r="E395" s="61"/>
      <c r="F395" s="61"/>
      <c r="G395" s="61"/>
      <c r="H395" s="61"/>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row>
    <row r="396" spans="1:33" ht="14.25" customHeight="1" x14ac:dyDescent="0.25">
      <c r="A396" s="180" t="s">
        <v>33</v>
      </c>
      <c r="B396" s="180"/>
      <c r="C396" s="55"/>
      <c r="D396" s="61"/>
      <c r="E396" s="61"/>
      <c r="F396" s="61"/>
      <c r="G396" s="61"/>
      <c r="H396" s="61"/>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row>
    <row r="397" spans="1:33" ht="14.25" customHeight="1" x14ac:dyDescent="0.25">
      <c r="A397" s="183" t="s">
        <v>614</v>
      </c>
      <c r="B397" s="183"/>
      <c r="C397" s="55"/>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row>
    <row r="398" spans="1:33" ht="14.25" customHeight="1" x14ac:dyDescent="0.25">
      <c r="A398" s="180" t="s">
        <v>646</v>
      </c>
      <c r="B398" s="180"/>
      <c r="C398" s="55"/>
      <c r="D398" s="61"/>
      <c r="E398" s="61"/>
      <c r="F398" s="61"/>
      <c r="G398" s="61"/>
      <c r="H398" s="61"/>
      <c r="I398" s="61"/>
      <c r="J398" s="61"/>
      <c r="K398" s="61"/>
      <c r="L398" s="61"/>
      <c r="M398" s="61"/>
      <c r="N398" s="61"/>
      <c r="O398" s="61"/>
    </row>
    <row r="399" spans="1:33" ht="14.25" customHeight="1" x14ac:dyDescent="0.25">
      <c r="A399" s="142"/>
      <c r="B399" s="142"/>
      <c r="C399" s="55"/>
      <c r="D399" s="61"/>
      <c r="E399" s="61"/>
      <c r="F399" s="61"/>
      <c r="G399" s="61"/>
      <c r="H399" s="61"/>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row>
    <row r="400" spans="1:33" x14ac:dyDescent="0.25">
      <c r="A400" s="142"/>
      <c r="B400" s="142"/>
      <c r="C400" s="55"/>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row>
    <row r="401" spans="1:33" x14ac:dyDescent="0.25">
      <c r="A401" s="142"/>
      <c r="B401" s="142"/>
      <c r="C401" s="55"/>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row>
    <row r="402" spans="1:33" x14ac:dyDescent="0.25">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row>
    <row r="403" spans="1:33" x14ac:dyDescent="0.25">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row>
    <row r="404" spans="1:33" x14ac:dyDescent="0.25">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row>
    <row r="405" spans="1:33" x14ac:dyDescent="0.25">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row>
    <row r="406" spans="1:33" x14ac:dyDescent="0.25">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row>
    <row r="407" spans="1:33" x14ac:dyDescent="0.25">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row>
    <row r="408" spans="1:33" x14ac:dyDescent="0.25">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row>
    <row r="409" spans="1:33" x14ac:dyDescent="0.25">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row>
    <row r="410" spans="1:33" x14ac:dyDescent="0.25">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row>
    <row r="411" spans="1:33" x14ac:dyDescent="0.25">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row>
    <row r="412" spans="1:33" x14ac:dyDescent="0.25">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row>
    <row r="413" spans="1:33" x14ac:dyDescent="0.25">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row>
    <row r="414" spans="1:33" x14ac:dyDescent="0.25">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row>
    <row r="415" spans="1:33" x14ac:dyDescent="0.25">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row>
    <row r="416" spans="1:33" x14ac:dyDescent="0.25">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row>
    <row r="417" spans="3:33" x14ac:dyDescent="0.25">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row>
    <row r="418" spans="3:33" x14ac:dyDescent="0.25">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row>
    <row r="419" spans="3:33" x14ac:dyDescent="0.25">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row>
    <row r="420" spans="3:33" x14ac:dyDescent="0.25">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row>
    <row r="421" spans="3:33" x14ac:dyDescent="0.25">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row>
    <row r="422" spans="3:33" x14ac:dyDescent="0.25">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row>
    <row r="423" spans="3:33" x14ac:dyDescent="0.25">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row>
    <row r="424" spans="3:33" x14ac:dyDescent="0.25">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row>
    <row r="425" spans="3:33" x14ac:dyDescent="0.25">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row>
    <row r="426" spans="3:33" x14ac:dyDescent="0.25">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row>
    <row r="427" spans="3:33" x14ac:dyDescent="0.25">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row>
    <row r="428" spans="3:33" x14ac:dyDescent="0.25">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row>
    <row r="429" spans="3:33" x14ac:dyDescent="0.25">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row>
    <row r="430" spans="3:33" x14ac:dyDescent="0.25">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row>
    <row r="431" spans="3:33" x14ac:dyDescent="0.25">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row>
    <row r="432" spans="3:33" x14ac:dyDescent="0.25">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row>
    <row r="433" spans="3:33" x14ac:dyDescent="0.25">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row>
    <row r="434" spans="3:33" x14ac:dyDescent="0.25">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row>
    <row r="435" spans="3:33" x14ac:dyDescent="0.25">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row>
    <row r="436" spans="3:33" x14ac:dyDescent="0.25">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row>
    <row r="437" spans="3:33" x14ac:dyDescent="0.25">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row>
    <row r="438" spans="3:33" x14ac:dyDescent="0.25">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row>
    <row r="439" spans="3:33" x14ac:dyDescent="0.25">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row>
    <row r="440" spans="3:33" x14ac:dyDescent="0.25">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row>
    <row r="441" spans="3:33" x14ac:dyDescent="0.25">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row>
    <row r="442" spans="3:33" x14ac:dyDescent="0.25">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row>
    <row r="443" spans="3:33" x14ac:dyDescent="0.25">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row>
    <row r="444" spans="3:33" x14ac:dyDescent="0.25">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row>
    <row r="445" spans="3:33" x14ac:dyDescent="0.25">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row>
    <row r="446" spans="3:33" x14ac:dyDescent="0.25">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row>
    <row r="447" spans="3:33" x14ac:dyDescent="0.25">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row>
    <row r="448" spans="3:33" x14ac:dyDescent="0.25">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row>
    <row r="449" spans="3:33" x14ac:dyDescent="0.25">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row>
    <row r="450" spans="3:33" x14ac:dyDescent="0.25">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row>
    <row r="451" spans="3:33" x14ac:dyDescent="0.25">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row>
    <row r="452" spans="3:33" x14ac:dyDescent="0.25">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row>
    <row r="453" spans="3:33" x14ac:dyDescent="0.25">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row>
    <row r="454" spans="3:33" x14ac:dyDescent="0.25">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row>
    <row r="455" spans="3:33" x14ac:dyDescent="0.25">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row>
    <row r="456" spans="3:33" x14ac:dyDescent="0.25">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row>
    <row r="457" spans="3:33" x14ac:dyDescent="0.25">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row>
    <row r="458" spans="3:33" x14ac:dyDescent="0.25">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row>
    <row r="459" spans="3:33" x14ac:dyDescent="0.25">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row>
    <row r="460" spans="3:33" x14ac:dyDescent="0.25">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row>
    <row r="461" spans="3:33" x14ac:dyDescent="0.25">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row>
    <row r="462" spans="3:33" x14ac:dyDescent="0.25">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row>
    <row r="463" spans="3:33" x14ac:dyDescent="0.25">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row>
    <row r="464" spans="3:33" x14ac:dyDescent="0.25">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row>
    <row r="465" spans="3:33" x14ac:dyDescent="0.25">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row>
    <row r="466" spans="3:33" x14ac:dyDescent="0.25">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row>
    <row r="467" spans="3:33" x14ac:dyDescent="0.25">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row>
    <row r="468" spans="3:33" x14ac:dyDescent="0.25">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row>
    <row r="469" spans="3:33" x14ac:dyDescent="0.25">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row>
    <row r="470" spans="3:33" x14ac:dyDescent="0.25">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row>
    <row r="471" spans="3:33" x14ac:dyDescent="0.25">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row>
    <row r="472" spans="3:33" x14ac:dyDescent="0.25">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row>
    <row r="473" spans="3:33" x14ac:dyDescent="0.25">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row>
    <row r="474" spans="3:33" x14ac:dyDescent="0.25">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row>
    <row r="475" spans="3:33" x14ac:dyDescent="0.25">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row>
    <row r="476" spans="3:33" x14ac:dyDescent="0.25">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row>
    <row r="477" spans="3:33" x14ac:dyDescent="0.25">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row>
    <row r="478" spans="3:33" x14ac:dyDescent="0.25">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row>
    <row r="479" spans="3:33" x14ac:dyDescent="0.25">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row>
    <row r="480" spans="3:33" x14ac:dyDescent="0.25">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row>
    <row r="481" spans="3:33" x14ac:dyDescent="0.25">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row>
    <row r="482" spans="3:33" x14ac:dyDescent="0.25">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row>
    <row r="483" spans="3:33" x14ac:dyDescent="0.25">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row>
    <row r="484" spans="3:33" x14ac:dyDescent="0.25">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row>
    <row r="485" spans="3:33" x14ac:dyDescent="0.25">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row>
    <row r="486" spans="3:33" x14ac:dyDescent="0.25">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row>
    <row r="487" spans="3:33" x14ac:dyDescent="0.25">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row>
    <row r="488" spans="3:33" x14ac:dyDescent="0.25">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row>
    <row r="489" spans="3:33" x14ac:dyDescent="0.25">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row>
    <row r="490" spans="3:33" x14ac:dyDescent="0.25">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row>
    <row r="491" spans="3:33" x14ac:dyDescent="0.25">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row>
    <row r="492" spans="3:33" x14ac:dyDescent="0.25">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row>
    <row r="493" spans="3:33" x14ac:dyDescent="0.25">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row>
    <row r="494" spans="3:33" x14ac:dyDescent="0.25">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row>
    <row r="495" spans="3:33" x14ac:dyDescent="0.25">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row>
    <row r="496" spans="3:33" x14ac:dyDescent="0.25">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row>
    <row r="497" spans="3:33" x14ac:dyDescent="0.25">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row>
    <row r="498" spans="3:33" x14ac:dyDescent="0.25">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row>
    <row r="499" spans="3:33" x14ac:dyDescent="0.25">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row>
    <row r="500" spans="3:33" x14ac:dyDescent="0.25">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row>
    <row r="501" spans="3:33" x14ac:dyDescent="0.25">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row>
    <row r="502" spans="3:33" x14ac:dyDescent="0.25">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row>
    <row r="503" spans="3:33" x14ac:dyDescent="0.25">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row>
    <row r="504" spans="3:33" x14ac:dyDescent="0.25">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row>
    <row r="505" spans="3:33" x14ac:dyDescent="0.25">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row>
    <row r="506" spans="3:33" x14ac:dyDescent="0.25">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row>
    <row r="507" spans="3:33" x14ac:dyDescent="0.25">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row>
    <row r="508" spans="3:33" x14ac:dyDescent="0.25">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row>
    <row r="509" spans="3:33" x14ac:dyDescent="0.25">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row>
    <row r="510" spans="3:33" x14ac:dyDescent="0.25">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row>
    <row r="511" spans="3:33" x14ac:dyDescent="0.25">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row>
    <row r="512" spans="3:33" x14ac:dyDescent="0.25">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row>
    <row r="513" spans="3:33" x14ac:dyDescent="0.25">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row>
    <row r="514" spans="3:33" x14ac:dyDescent="0.25">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row>
    <row r="515" spans="3:33" x14ac:dyDescent="0.25">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row>
    <row r="516" spans="3:33" x14ac:dyDescent="0.25">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row>
    <row r="517" spans="3:33" x14ac:dyDescent="0.25">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row>
    <row r="518" spans="3:33" x14ac:dyDescent="0.25">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row>
  </sheetData>
  <mergeCells count="327">
    <mergeCell ref="A68:B68"/>
    <mergeCell ref="A69:B69"/>
    <mergeCell ref="A70:B70"/>
    <mergeCell ref="A71:B71"/>
    <mergeCell ref="A72:B72"/>
    <mergeCell ref="A56:B56"/>
    <mergeCell ref="A57:B57"/>
    <mergeCell ref="A58:B58"/>
    <mergeCell ref="A73:B73"/>
    <mergeCell ref="A74:B74"/>
    <mergeCell ref="A75:B75"/>
    <mergeCell ref="A59:B59"/>
    <mergeCell ref="A60:B60"/>
    <mergeCell ref="A61:B61"/>
    <mergeCell ref="A67:B67"/>
    <mergeCell ref="A45:B45"/>
    <mergeCell ref="A46:B46"/>
    <mergeCell ref="A44:B44"/>
    <mergeCell ref="A52:B52"/>
    <mergeCell ref="A53:B53"/>
    <mergeCell ref="A54:B54"/>
    <mergeCell ref="A47:B47"/>
    <mergeCell ref="A55:B55"/>
    <mergeCell ref="A101:B101"/>
    <mergeCell ref="A102:B102"/>
    <mergeCell ref="A103:B103"/>
    <mergeCell ref="A104:B104"/>
    <mergeCell ref="A105:B105"/>
    <mergeCell ref="A66:B66"/>
    <mergeCell ref="A83:B83"/>
    <mergeCell ref="A84:B84"/>
    <mergeCell ref="A85:B85"/>
    <mergeCell ref="A112:B112"/>
    <mergeCell ref="A107:B107"/>
    <mergeCell ref="A109:B109"/>
    <mergeCell ref="A110:B110"/>
    <mergeCell ref="A120:B120"/>
    <mergeCell ref="A121:B121"/>
    <mergeCell ref="A122:B122"/>
    <mergeCell ref="A123:B123"/>
    <mergeCell ref="A124:B124"/>
    <mergeCell ref="A115:B115"/>
    <mergeCell ref="A117:B117"/>
    <mergeCell ref="A118:B118"/>
    <mergeCell ref="A86:B86"/>
    <mergeCell ref="A87:B87"/>
    <mergeCell ref="A79:B79"/>
    <mergeCell ref="A81:B81"/>
    <mergeCell ref="A82:B82"/>
    <mergeCell ref="A76:B76"/>
    <mergeCell ref="A77:B77"/>
    <mergeCell ref="A78:B78"/>
    <mergeCell ref="A88:B88"/>
    <mergeCell ref="A89:B89"/>
    <mergeCell ref="A90:B90"/>
    <mergeCell ref="A91:B91"/>
    <mergeCell ref="A92:B92"/>
    <mergeCell ref="A93:B93"/>
    <mergeCell ref="A94:B94"/>
    <mergeCell ref="A95:B95"/>
    <mergeCell ref="A100:B100"/>
    <mergeCell ref="A111:B111"/>
    <mergeCell ref="A119:B119"/>
    <mergeCell ref="A129:B129"/>
    <mergeCell ref="A96:B96"/>
    <mergeCell ref="A98:B98"/>
    <mergeCell ref="A99:B99"/>
    <mergeCell ref="A113:B113"/>
    <mergeCell ref="A130:B130"/>
    <mergeCell ref="A131:B131"/>
    <mergeCell ref="A132:B132"/>
    <mergeCell ref="A133:B133"/>
    <mergeCell ref="A134:B134"/>
    <mergeCell ref="A135:B135"/>
    <mergeCell ref="A136:B136"/>
    <mergeCell ref="A137:B137"/>
    <mergeCell ref="A138:B138"/>
    <mergeCell ref="A139:B139"/>
    <mergeCell ref="A140:B140"/>
    <mergeCell ref="A145:B145"/>
    <mergeCell ref="A144:B144"/>
    <mergeCell ref="A147:B147"/>
    <mergeCell ref="A148:B148"/>
    <mergeCell ref="A149:B149"/>
    <mergeCell ref="A154:B154"/>
    <mergeCell ref="A155:B155"/>
    <mergeCell ref="A150:B150"/>
    <mergeCell ref="A152:B152"/>
    <mergeCell ref="A153:B153"/>
    <mergeCell ref="A165:B165"/>
    <mergeCell ref="A166:B166"/>
    <mergeCell ref="A167:B167"/>
    <mergeCell ref="A161:B161"/>
    <mergeCell ref="A163:B163"/>
    <mergeCell ref="A164:B164"/>
    <mergeCell ref="A168:B168"/>
    <mergeCell ref="A169:B169"/>
    <mergeCell ref="A170:B170"/>
    <mergeCell ref="A171:B171"/>
    <mergeCell ref="A172:B172"/>
    <mergeCell ref="A173:B173"/>
    <mergeCell ref="A193:B193"/>
    <mergeCell ref="A194:B194"/>
    <mergeCell ref="A195:B195"/>
    <mergeCell ref="A196:B196"/>
    <mergeCell ref="A179:B179"/>
    <mergeCell ref="A180:B180"/>
    <mergeCell ref="A181:B181"/>
    <mergeCell ref="A182:B182"/>
    <mergeCell ref="A183:B183"/>
    <mergeCell ref="A184:B184"/>
    <mergeCell ref="A203:B203"/>
    <mergeCell ref="A204:B204"/>
    <mergeCell ref="A205:B205"/>
    <mergeCell ref="A206:B206"/>
    <mergeCell ref="A207:B207"/>
    <mergeCell ref="A208:B208"/>
    <mergeCell ref="A214:B214"/>
    <mergeCell ref="A215:B215"/>
    <mergeCell ref="A216:B216"/>
    <mergeCell ref="A222:B222"/>
    <mergeCell ref="A223:B223"/>
    <mergeCell ref="A224:B224"/>
    <mergeCell ref="A217:B217"/>
    <mergeCell ref="A225:B225"/>
    <mergeCell ref="A226:B226"/>
    <mergeCell ref="A227:B227"/>
    <mergeCell ref="A235:B235"/>
    <mergeCell ref="A236:B236"/>
    <mergeCell ref="A237:B237"/>
    <mergeCell ref="A228:B228"/>
    <mergeCell ref="A231:B231"/>
    <mergeCell ref="A238:B238"/>
    <mergeCell ref="A239:B239"/>
    <mergeCell ref="A240:B240"/>
    <mergeCell ref="A241:B241"/>
    <mergeCell ref="A242:B242"/>
    <mergeCell ref="A243:B243"/>
    <mergeCell ref="A263:B263"/>
    <mergeCell ref="A255:B255"/>
    <mergeCell ref="A257:B257"/>
    <mergeCell ref="A258:B258"/>
    <mergeCell ref="A248:B248"/>
    <mergeCell ref="A249:B249"/>
    <mergeCell ref="A250:B250"/>
    <mergeCell ref="A251:B251"/>
    <mergeCell ref="A252:B252"/>
    <mergeCell ref="A253:B253"/>
    <mergeCell ref="A265:B265"/>
    <mergeCell ref="A266:B266"/>
    <mergeCell ref="A267:B267"/>
    <mergeCell ref="A268:B268"/>
    <mergeCell ref="A269:B269"/>
    <mergeCell ref="A254:B254"/>
    <mergeCell ref="A259:B259"/>
    <mergeCell ref="A260:B260"/>
    <mergeCell ref="A261:B261"/>
    <mergeCell ref="A262:B262"/>
    <mergeCell ref="A276:B276"/>
    <mergeCell ref="A277:B277"/>
    <mergeCell ref="A278:B278"/>
    <mergeCell ref="A284:B284"/>
    <mergeCell ref="A285:B285"/>
    <mergeCell ref="A286:B286"/>
    <mergeCell ref="A279:B279"/>
    <mergeCell ref="A280:B280"/>
    <mergeCell ref="A282:B282"/>
    <mergeCell ref="A287:B287"/>
    <mergeCell ref="A288:B288"/>
    <mergeCell ref="A289:B289"/>
    <mergeCell ref="A290:B290"/>
    <mergeCell ref="A296:B296"/>
    <mergeCell ref="A297:B297"/>
    <mergeCell ref="A291:B291"/>
    <mergeCell ref="A294:B294"/>
    <mergeCell ref="A295:B295"/>
    <mergeCell ref="A309:B309"/>
    <mergeCell ref="A298:B298"/>
    <mergeCell ref="A299:B299"/>
    <mergeCell ref="A300:B300"/>
    <mergeCell ref="A301:B301"/>
    <mergeCell ref="A302:B302"/>
    <mergeCell ref="A303:B303"/>
    <mergeCell ref="A42:B42"/>
    <mergeCell ref="A43:B43"/>
    <mergeCell ref="A48:B48"/>
    <mergeCell ref="A50:B50"/>
    <mergeCell ref="A314:B314"/>
    <mergeCell ref="A315:B315"/>
    <mergeCell ref="A51:B51"/>
    <mergeCell ref="A62:B62"/>
    <mergeCell ref="A64:B64"/>
    <mergeCell ref="A65:B65"/>
    <mergeCell ref="A336:B336"/>
    <mergeCell ref="A320:B320"/>
    <mergeCell ref="A321:B321"/>
    <mergeCell ref="A322:B322"/>
    <mergeCell ref="A324:B324"/>
    <mergeCell ref="A325:B325"/>
    <mergeCell ref="A326:B326"/>
    <mergeCell ref="A330:B330"/>
    <mergeCell ref="A339:B339"/>
    <mergeCell ref="A340:B340"/>
    <mergeCell ref="A341:B341"/>
    <mergeCell ref="A347:B347"/>
    <mergeCell ref="A342:B342"/>
    <mergeCell ref="A331:B331"/>
    <mergeCell ref="A332:B332"/>
    <mergeCell ref="A333:B333"/>
    <mergeCell ref="A334:B334"/>
    <mergeCell ref="A335:B335"/>
    <mergeCell ref="A348:B348"/>
    <mergeCell ref="A349:B349"/>
    <mergeCell ref="A350:B350"/>
    <mergeCell ref="A351:B351"/>
    <mergeCell ref="A352:B352"/>
    <mergeCell ref="A353:B353"/>
    <mergeCell ref="A354:B354"/>
    <mergeCell ref="A355:B355"/>
    <mergeCell ref="A356:B356"/>
    <mergeCell ref="A357:B357"/>
    <mergeCell ref="A358:B358"/>
    <mergeCell ref="A359:B359"/>
    <mergeCell ref="A360:B360"/>
    <mergeCell ref="A361:B361"/>
    <mergeCell ref="A362:B362"/>
    <mergeCell ref="A364:B364"/>
    <mergeCell ref="A365:B365"/>
    <mergeCell ref="A371:B371"/>
    <mergeCell ref="A363:B363"/>
    <mergeCell ref="A366:B366"/>
    <mergeCell ref="A367:B367"/>
    <mergeCell ref="A372:B372"/>
    <mergeCell ref="A373:B373"/>
    <mergeCell ref="A374:B374"/>
    <mergeCell ref="A375:B375"/>
    <mergeCell ref="A376:B376"/>
    <mergeCell ref="A377:B377"/>
    <mergeCell ref="A391:B391"/>
    <mergeCell ref="A392:B392"/>
    <mergeCell ref="A393:B393"/>
    <mergeCell ref="A378:B378"/>
    <mergeCell ref="A383:B383"/>
    <mergeCell ref="A384:B384"/>
    <mergeCell ref="A385:B385"/>
    <mergeCell ref="A386:B386"/>
    <mergeCell ref="A387:B387"/>
    <mergeCell ref="A106:B106"/>
    <mergeCell ref="A114:B114"/>
    <mergeCell ref="A141:B141"/>
    <mergeCell ref="A159:B159"/>
    <mergeCell ref="A160:B160"/>
    <mergeCell ref="A156:B156"/>
    <mergeCell ref="A157:B157"/>
    <mergeCell ref="A158:B158"/>
    <mergeCell ref="A146:B146"/>
    <mergeCell ref="A125:B125"/>
    <mergeCell ref="A323:B323"/>
    <mergeCell ref="A272:B272"/>
    <mergeCell ref="A274:B274"/>
    <mergeCell ref="A275:B275"/>
    <mergeCell ref="A316:B316"/>
    <mergeCell ref="A317:B317"/>
    <mergeCell ref="A319:B319"/>
    <mergeCell ref="A283:B283"/>
    <mergeCell ref="A292:B292"/>
    <mergeCell ref="A304:B304"/>
    <mergeCell ref="A127:B127"/>
    <mergeCell ref="A128:B128"/>
    <mergeCell ref="A142:B142"/>
    <mergeCell ref="A270:B270"/>
    <mergeCell ref="A271:B271"/>
    <mergeCell ref="A185:B185"/>
    <mergeCell ref="A197:B197"/>
    <mergeCell ref="A209:B209"/>
    <mergeCell ref="A264:B264"/>
    <mergeCell ref="A188:B188"/>
    <mergeCell ref="A189:B189"/>
    <mergeCell ref="A190:B190"/>
    <mergeCell ref="A198:B198"/>
    <mergeCell ref="A174:B174"/>
    <mergeCell ref="A176:B176"/>
    <mergeCell ref="A177:B177"/>
    <mergeCell ref="A178:B178"/>
    <mergeCell ref="A186:B186"/>
    <mergeCell ref="A191:B191"/>
    <mergeCell ref="A192:B192"/>
    <mergeCell ref="A213:B213"/>
    <mergeCell ref="A218:B218"/>
    <mergeCell ref="A220:B220"/>
    <mergeCell ref="A221:B221"/>
    <mergeCell ref="A229:B229"/>
    <mergeCell ref="A200:B200"/>
    <mergeCell ref="A201:B201"/>
    <mergeCell ref="A202:B202"/>
    <mergeCell ref="A210:B210"/>
    <mergeCell ref="A212:B212"/>
    <mergeCell ref="A310:B310"/>
    <mergeCell ref="A233:B233"/>
    <mergeCell ref="A234:B234"/>
    <mergeCell ref="A244:B244"/>
    <mergeCell ref="A246:B246"/>
    <mergeCell ref="A247:B247"/>
    <mergeCell ref="A305:B305"/>
    <mergeCell ref="A306:B306"/>
    <mergeCell ref="A307:B307"/>
    <mergeCell ref="A308:B308"/>
    <mergeCell ref="A343:B343"/>
    <mergeCell ref="A345:B345"/>
    <mergeCell ref="A346:B346"/>
    <mergeCell ref="A312:B312"/>
    <mergeCell ref="A313:B313"/>
    <mergeCell ref="A327:B327"/>
    <mergeCell ref="A329:B329"/>
    <mergeCell ref="A337:B337"/>
    <mergeCell ref="A338:B338"/>
    <mergeCell ref="A318:B318"/>
    <mergeCell ref="A395:B395"/>
    <mergeCell ref="A369:B369"/>
    <mergeCell ref="A370:B370"/>
    <mergeCell ref="A379:B379"/>
    <mergeCell ref="A381:B381"/>
    <mergeCell ref="A382:B382"/>
    <mergeCell ref="A394:B394"/>
    <mergeCell ref="A388:B388"/>
    <mergeCell ref="A389:B389"/>
    <mergeCell ref="A390:B390"/>
  </mergeCells>
  <phoneticPr fontId="0" type="noConversion"/>
  <hyperlinks>
    <hyperlink ref="B39" location="'Effectiveness survey'!A396" display="Endnotes"/>
    <hyperlink ref="F1" location="Index!A1" display="←Back to content"/>
    <hyperlink ref="A395" location="'Effectiveness survey'!A1" display="↑Back to top"/>
    <hyperlink ref="A280" location="'Effectiveness survey'!A1" display="↑Back to top"/>
    <hyperlink ref="A244" location="'Effectiveness survey'!A1" display="↑Back to top"/>
    <hyperlink ref="A174" location="'Effectiveness survey'!A1" display="↑Back to top"/>
    <hyperlink ref="A161" location="'Effectiveness survey'!A1" display="↑Back to top"/>
    <hyperlink ref="A142" location="'Effectiveness survey'!A1" display="↑Back to top"/>
    <hyperlink ref="B28" location="'Effectiveness survey'!A256" display="F2. In what areas do you think the Growth Accelerator service could be improved or made more effective?"/>
    <hyperlink ref="B27" location="'Effectiveness survey'!A245" display="'Effectiveness survey'!A245"/>
    <hyperlink ref="B25" location="'Effectiveness survey'!A232" display="E7. Based on your experience to date what information provided/ techniques demonstrated have been most effective?"/>
    <hyperlink ref="B7" location="'Effectiveness survey'!A49" display="B2. Which sources did you use?"/>
    <hyperlink ref="B6" location="'Effectiveness survey'!A41" display="B1. In the year before starting with Growth Accelerator, had your business used strategic advice to help introduce a stepped change to grow your business in terms of profitability or numbers employed?"/>
    <hyperlink ref="B37" location="'Effectiveness survey'!A380" display="G7. In what way is cash flow a barrier?"/>
    <hyperlink ref="B36" location="'Effectiveness survey'!A368" display="G6. In what way is obtaining finance a barrier?"/>
    <hyperlink ref="B35" location="'Effectiveness survey'!A344" display="G5. Which regulations do you consider to be obstacles to the success of your business?"/>
    <hyperlink ref="B34" location="'Effectiveness survey'!A328" display="G4. Which of these, if any, are specific issues that affect your business which relate to the economy?"/>
    <hyperlink ref="B32" location="'Effectiveness survey'!A293" display="G2. Which, if any, of these issues represent obstacles to the success of your business?"/>
    <hyperlink ref="B29" location="'Effectiveness survey'!A273" display="F3. Would you recommend the Growth Accelerator service to others?"/>
    <hyperlink ref="B24" location="'Effectiveness survey'!A219" display="E5. To what extent are you satisfied or dissatisfied with the ability of your coach and/ or Growth manager to refer you to other business support services?"/>
    <hyperlink ref="B23" location="'Effectiveness survey'!A211" display="E4. Has the Growth Accelerator service referred or connected you with other business support services?"/>
    <hyperlink ref="B22" location="'Effectiveness survey'!A199" display="E3. To what extent are you satisfied or dissatisfied with the quality of your coach(es)?"/>
    <hyperlink ref="B21" location="'Effectiveness survey'!A187" display="E2. To what extent are you satisfied or dissatisfied with the quality of your Growth manager?"/>
    <hyperlink ref="B20" location="'Effectiveness survey'!A175" display="E1. To what extent were you satisfied or dissatisfied with the quality of the following assessment processes?"/>
    <hyperlink ref="B18" location="'Effectiveness survey'!A162" display="D1. What are your reasons for deciding to access leadership and management offer?"/>
    <hyperlink ref="B13" location="'Effectiveness survey'!A126" display="B8. Why did you choose Growth Accelerator?"/>
    <hyperlink ref="B12" location="'Effectiveness survey'!A116" display="B7. What or who could have provided you with the same as the Growth Accelerator service?"/>
    <hyperlink ref="B11" location="'Effectiveness survey'!A108" display="B6. Did you investigate if there were any alternative sources of similar business support available?"/>
    <hyperlink ref="B10" location="'Effectiveness survey'!A97" display="'Effectiveness survey'!A97"/>
    <hyperlink ref="B16" location="'Effectiveness survey'!A151" display="C2. Which of the following describe the influence that the initial Growth Accelerator review had on the areas that you were looking to develop?"/>
    <hyperlink ref="B9" location="'Effectiveness survey'!A80" display="B4. What were the main reasons for you to engage with the Growth Accelerator service?"/>
    <hyperlink ref="B8" location="'Effectiveness survey'!A63" display="B3. How did you first find out about Growth Accelerator?"/>
    <hyperlink ref="B31" location="'Effectiveness survey'!A281" display="G1. Tell me how capable you think your business is at doing these tasks."/>
    <hyperlink ref="B33" location="'Effectiveness survey'!A311" display="G3. Currently which represents the biggest obstacle to the success of your business?"/>
    <hyperlink ref="B15" location="'Effectiveness survey'!A143" display="C1. Can I confirm that the following workstreams were provided to you?"/>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4"/>
  <sheetViews>
    <sheetView zoomScaleNormal="100" workbookViewId="0"/>
  </sheetViews>
  <sheetFormatPr defaultColWidth="9.109375" defaultRowHeight="13.8" x14ac:dyDescent="0.25"/>
  <cols>
    <col min="1" max="1" width="7.44140625" style="9" customWidth="1"/>
    <col min="2" max="2" width="29.33203125" style="9" customWidth="1"/>
    <col min="3" max="3" width="24.109375" style="9" customWidth="1"/>
    <col min="4" max="4" width="18.44140625" style="9" customWidth="1"/>
    <col min="5" max="5" width="17.33203125" style="9" customWidth="1"/>
    <col min="6" max="6" width="15.33203125" style="9" customWidth="1"/>
    <col min="7" max="7" width="14.44140625" style="9" customWidth="1"/>
    <col min="8" max="8" width="19.33203125" style="9" customWidth="1"/>
    <col min="9" max="9" width="19" style="9" customWidth="1"/>
    <col min="10" max="10" width="17" style="9" customWidth="1"/>
    <col min="11" max="11" width="21.6640625" style="9" customWidth="1"/>
    <col min="12" max="12" width="19.33203125" style="9" customWidth="1"/>
    <col min="13" max="13" width="20.6640625" style="9" customWidth="1"/>
    <col min="14" max="14" width="17.88671875" style="9" customWidth="1"/>
    <col min="15" max="15" width="12.6640625" style="9" customWidth="1"/>
    <col min="16" max="16" width="19.33203125" style="9" customWidth="1"/>
    <col min="17" max="16384" width="9.109375" style="9"/>
  </cols>
  <sheetData>
    <row r="1" spans="1:7" s="190" customFormat="1" ht="30" x14ac:dyDescent="0.5">
      <c r="A1" s="188" t="s">
        <v>179</v>
      </c>
      <c r="B1" s="189"/>
      <c r="G1" s="191" t="s">
        <v>32</v>
      </c>
    </row>
    <row r="2" spans="1:7" s="192" customFormat="1" x14ac:dyDescent="0.25">
      <c r="A2" s="172"/>
    </row>
    <row r="3" spans="1:7" s="192" customFormat="1" x14ac:dyDescent="0.25">
      <c r="A3" s="193" t="s">
        <v>242</v>
      </c>
      <c r="B3" s="194"/>
    </row>
    <row r="4" spans="1:7" s="192" customFormat="1" ht="21.75" customHeight="1" x14ac:dyDescent="0.4">
      <c r="A4" s="195" t="s">
        <v>58</v>
      </c>
      <c r="B4" s="196"/>
    </row>
    <row r="5" spans="1:7" s="192" customFormat="1" ht="21.75" customHeight="1" x14ac:dyDescent="0.25">
      <c r="A5" s="172"/>
    </row>
    <row r="6" spans="1:7" s="198" customFormat="1" ht="14.4" x14ac:dyDescent="0.3">
      <c r="A6" s="172"/>
      <c r="B6" s="197" t="s">
        <v>371</v>
      </c>
      <c r="C6" s="192"/>
    </row>
    <row r="7" spans="1:7" s="198" customFormat="1" ht="14.4" x14ac:dyDescent="0.3">
      <c r="A7" s="172"/>
      <c r="B7" s="197" t="s">
        <v>181</v>
      </c>
      <c r="C7" s="192"/>
    </row>
    <row r="8" spans="1:7" s="198" customFormat="1" ht="14.4" x14ac:dyDescent="0.3">
      <c r="A8" s="172"/>
      <c r="B8" s="197" t="s">
        <v>182</v>
      </c>
      <c r="C8" s="192"/>
    </row>
    <row r="9" spans="1:7" s="198" customFormat="1" ht="14.4" x14ac:dyDescent="0.3">
      <c r="A9" s="172"/>
      <c r="B9" s="197" t="s">
        <v>183</v>
      </c>
      <c r="C9" s="192"/>
    </row>
    <row r="10" spans="1:7" s="198" customFormat="1" ht="14.4" x14ac:dyDescent="0.3">
      <c r="A10" s="172"/>
      <c r="B10" s="197" t="s">
        <v>520</v>
      </c>
      <c r="C10" s="192"/>
    </row>
    <row r="11" spans="1:7" s="198" customFormat="1" ht="14.4" x14ac:dyDescent="0.3">
      <c r="A11" s="172"/>
      <c r="B11" s="197" t="s">
        <v>184</v>
      </c>
      <c r="C11" s="192"/>
    </row>
    <row r="12" spans="1:7" s="198" customFormat="1" ht="14.4" x14ac:dyDescent="0.3">
      <c r="A12" s="172"/>
      <c r="B12" s="197" t="s">
        <v>189</v>
      </c>
      <c r="C12" s="192"/>
    </row>
    <row r="13" spans="1:7" s="198" customFormat="1" ht="14.4" x14ac:dyDescent="0.3">
      <c r="A13" s="172"/>
      <c r="B13" s="197" t="s">
        <v>185</v>
      </c>
      <c r="C13" s="192"/>
    </row>
    <row r="14" spans="1:7" s="198" customFormat="1" ht="14.4" x14ac:dyDescent="0.3">
      <c r="A14" s="172"/>
      <c r="C14" s="192"/>
    </row>
    <row r="15" spans="1:7" s="198" customFormat="1" ht="14.4" x14ac:dyDescent="0.3">
      <c r="A15" s="172"/>
      <c r="B15" s="197" t="s">
        <v>186</v>
      </c>
      <c r="C15" s="192"/>
    </row>
    <row r="16" spans="1:7" s="198" customFormat="1" ht="14.4" x14ac:dyDescent="0.3">
      <c r="A16" s="172"/>
      <c r="B16" s="197" t="s">
        <v>372</v>
      </c>
      <c r="C16" s="192"/>
    </row>
    <row r="17" spans="1:3" s="198" customFormat="1" ht="14.4" x14ac:dyDescent="0.3">
      <c r="A17" s="172"/>
      <c r="C17" s="192"/>
    </row>
    <row r="18" spans="1:3" s="198" customFormat="1" ht="14.4" x14ac:dyDescent="0.3">
      <c r="A18" s="172"/>
      <c r="B18" s="197" t="s">
        <v>38</v>
      </c>
      <c r="C18" s="192"/>
    </row>
    <row r="19" spans="1:3" s="198" customFormat="1" ht="14.4" x14ac:dyDescent="0.3">
      <c r="A19" s="172"/>
      <c r="B19" s="197" t="s">
        <v>39</v>
      </c>
      <c r="C19" s="192"/>
    </row>
    <row r="20" spans="1:3" s="198" customFormat="1" ht="14.4" x14ac:dyDescent="0.3">
      <c r="A20" s="172"/>
      <c r="B20" s="197" t="s">
        <v>40</v>
      </c>
      <c r="C20" s="192"/>
    </row>
    <row r="21" spans="1:3" s="198" customFormat="1" ht="14.4" x14ac:dyDescent="0.3">
      <c r="A21" s="172"/>
      <c r="C21" s="192"/>
    </row>
    <row r="22" spans="1:3" s="198" customFormat="1" ht="14.4" x14ac:dyDescent="0.3">
      <c r="A22" s="172"/>
      <c r="B22" s="197" t="s">
        <v>373</v>
      </c>
      <c r="C22" s="192"/>
    </row>
    <row r="23" spans="1:3" s="198" customFormat="1" ht="14.4" x14ac:dyDescent="0.3">
      <c r="A23" s="172"/>
      <c r="B23" s="197" t="s">
        <v>653</v>
      </c>
      <c r="C23" s="192"/>
    </row>
    <row r="24" spans="1:3" s="198" customFormat="1" ht="14.4" x14ac:dyDescent="0.3">
      <c r="A24" s="172"/>
      <c r="B24" s="197" t="s">
        <v>654</v>
      </c>
      <c r="C24" s="192"/>
    </row>
    <row r="25" spans="1:3" s="198" customFormat="1" ht="14.4" x14ac:dyDescent="0.3">
      <c r="A25" s="172"/>
      <c r="B25" s="197" t="s">
        <v>383</v>
      </c>
      <c r="C25" s="192"/>
    </row>
    <row r="26" spans="1:3" s="198" customFormat="1" ht="14.4" x14ac:dyDescent="0.3">
      <c r="A26" s="172"/>
      <c r="B26" s="197" t="s">
        <v>412</v>
      </c>
      <c r="C26" s="192"/>
    </row>
    <row r="27" spans="1:3" s="198" customFormat="1" ht="14.4" x14ac:dyDescent="0.3">
      <c r="A27" s="172"/>
      <c r="B27" s="197" t="s">
        <v>655</v>
      </c>
      <c r="C27" s="192"/>
    </row>
    <row r="28" spans="1:3" s="198" customFormat="1" ht="14.4" x14ac:dyDescent="0.3">
      <c r="A28" s="172"/>
      <c r="B28" s="197" t="s">
        <v>657</v>
      </c>
      <c r="C28" s="192"/>
    </row>
    <row r="29" spans="1:3" s="198" customFormat="1" ht="14.4" x14ac:dyDescent="0.3">
      <c r="A29" s="172"/>
      <c r="B29" s="197" t="s">
        <v>384</v>
      </c>
      <c r="C29" s="192"/>
    </row>
    <row r="30" spans="1:3" s="198" customFormat="1" ht="14.4" x14ac:dyDescent="0.3">
      <c r="A30" s="172"/>
      <c r="B30" s="197" t="s">
        <v>656</v>
      </c>
      <c r="C30" s="192"/>
    </row>
    <row r="31" spans="1:3" s="198" customFormat="1" ht="14.4" x14ac:dyDescent="0.3">
      <c r="A31" s="172"/>
      <c r="B31" s="197" t="s">
        <v>416</v>
      </c>
      <c r="C31" s="192"/>
    </row>
    <row r="32" spans="1:3" s="198" customFormat="1" ht="14.4" x14ac:dyDescent="0.3">
      <c r="A32" s="172"/>
      <c r="B32" s="197"/>
      <c r="C32" s="192"/>
    </row>
    <row r="33" spans="1:3" s="198" customFormat="1" ht="14.4" x14ac:dyDescent="0.3">
      <c r="A33" s="172"/>
      <c r="B33" s="197" t="s">
        <v>386</v>
      </c>
      <c r="C33" s="192"/>
    </row>
    <row r="34" spans="1:3" s="198" customFormat="1" ht="14.4" x14ac:dyDescent="0.3">
      <c r="A34" s="172"/>
      <c r="B34" s="197" t="s">
        <v>658</v>
      </c>
      <c r="C34" s="192"/>
    </row>
    <row r="35" spans="1:3" s="198" customFormat="1" ht="14.4" x14ac:dyDescent="0.3">
      <c r="A35" s="172"/>
      <c r="B35" s="197" t="s">
        <v>659</v>
      </c>
      <c r="C35" s="192"/>
    </row>
    <row r="36" spans="1:3" s="198" customFormat="1" ht="14.4" x14ac:dyDescent="0.3">
      <c r="A36" s="172"/>
      <c r="B36" s="197" t="s">
        <v>660</v>
      </c>
      <c r="C36" s="192"/>
    </row>
    <row r="37" spans="1:3" s="198" customFormat="1" ht="14.4" x14ac:dyDescent="0.3">
      <c r="A37" s="172"/>
      <c r="B37" s="197" t="s">
        <v>376</v>
      </c>
      <c r="C37" s="192"/>
    </row>
    <row r="38" spans="1:3" s="198" customFormat="1" ht="14.4" x14ac:dyDescent="0.3">
      <c r="A38" s="172"/>
      <c r="B38" s="197" t="s">
        <v>661</v>
      </c>
      <c r="C38" s="192"/>
    </row>
    <row r="39" spans="1:3" s="198" customFormat="1" ht="14.4" x14ac:dyDescent="0.3">
      <c r="A39" s="172"/>
      <c r="B39" s="197" t="s">
        <v>390</v>
      </c>
      <c r="C39" s="192"/>
    </row>
    <row r="40" spans="1:3" s="198" customFormat="1" ht="14.4" x14ac:dyDescent="0.3">
      <c r="A40" s="172"/>
      <c r="B40" s="197" t="s">
        <v>377</v>
      </c>
      <c r="C40" s="192"/>
    </row>
    <row r="41" spans="1:3" s="198" customFormat="1" ht="14.4" x14ac:dyDescent="0.3">
      <c r="A41" s="172"/>
      <c r="B41" s="197" t="s">
        <v>378</v>
      </c>
      <c r="C41" s="192"/>
    </row>
    <row r="42" spans="1:3" s="198" customFormat="1" ht="14.4" x14ac:dyDescent="0.3">
      <c r="A42" s="172"/>
      <c r="B42" s="197"/>
      <c r="C42" s="192"/>
    </row>
    <row r="43" spans="1:3" s="198" customFormat="1" ht="14.4" x14ac:dyDescent="0.3">
      <c r="A43" s="172"/>
      <c r="B43" s="197" t="s">
        <v>379</v>
      </c>
      <c r="C43" s="192"/>
    </row>
    <row r="44" spans="1:3" s="198" customFormat="1" ht="14.4" x14ac:dyDescent="0.3">
      <c r="A44" s="172"/>
      <c r="B44" s="197" t="s">
        <v>380</v>
      </c>
      <c r="C44" s="192"/>
    </row>
    <row r="45" spans="1:3" s="198" customFormat="1" ht="14.4" x14ac:dyDescent="0.3">
      <c r="A45" s="172"/>
      <c r="B45" s="197" t="s">
        <v>381</v>
      </c>
      <c r="C45" s="192"/>
    </row>
    <row r="46" spans="1:3" s="198" customFormat="1" ht="14.4" x14ac:dyDescent="0.3">
      <c r="A46" s="172"/>
      <c r="C46" s="192"/>
    </row>
    <row r="47" spans="1:3" s="192" customFormat="1" ht="14.4" x14ac:dyDescent="0.3">
      <c r="A47" s="172"/>
      <c r="B47" s="197" t="s">
        <v>25</v>
      </c>
    </row>
    <row r="48" spans="1:3" s="200" customFormat="1" x14ac:dyDescent="0.25">
      <c r="A48" s="199"/>
    </row>
    <row r="49" spans="1:23" s="142" customFormat="1" ht="14.4" thickBot="1" x14ac:dyDescent="0.3">
      <c r="A49" s="204" t="s">
        <v>180</v>
      </c>
      <c r="B49" s="89"/>
    </row>
    <row r="50" spans="1:23" x14ac:dyDescent="0.25">
      <c r="A50" s="276"/>
      <c r="B50" s="277"/>
      <c r="C50" s="206" t="s">
        <v>78</v>
      </c>
      <c r="D50" s="61"/>
      <c r="E50" s="61"/>
      <c r="F50" s="61"/>
      <c r="G50" s="61"/>
      <c r="H50" s="61"/>
      <c r="I50" s="61"/>
      <c r="J50" s="61"/>
      <c r="K50" s="61"/>
      <c r="L50" s="61"/>
      <c r="M50" s="61"/>
      <c r="N50" s="61"/>
      <c r="O50" s="61"/>
      <c r="P50" s="61"/>
      <c r="Q50" s="61"/>
      <c r="R50" s="61"/>
      <c r="S50" s="61"/>
      <c r="T50" s="61"/>
      <c r="U50" s="61"/>
      <c r="V50" s="61"/>
      <c r="W50" s="61"/>
    </row>
    <row r="51" spans="1:23" x14ac:dyDescent="0.25">
      <c r="A51" s="278"/>
      <c r="B51" s="279"/>
      <c r="C51" s="83" t="s">
        <v>79</v>
      </c>
      <c r="D51" s="61"/>
      <c r="E51" s="61"/>
      <c r="F51" s="61"/>
      <c r="G51" s="61"/>
      <c r="H51" s="61"/>
      <c r="I51" s="61"/>
      <c r="J51" s="61"/>
      <c r="K51" s="61"/>
      <c r="L51" s="61"/>
      <c r="M51" s="61"/>
      <c r="N51" s="61"/>
      <c r="O51" s="61"/>
      <c r="P51" s="61"/>
      <c r="Q51" s="61"/>
      <c r="R51" s="61"/>
      <c r="S51" s="61"/>
      <c r="T51" s="61"/>
      <c r="U51" s="61"/>
      <c r="V51" s="61"/>
      <c r="W51" s="61"/>
    </row>
    <row r="52" spans="1:23" x14ac:dyDescent="0.25">
      <c r="A52" s="303" t="s">
        <v>74</v>
      </c>
      <c r="B52" s="304"/>
      <c r="C52" s="8">
        <v>577</v>
      </c>
      <c r="D52" s="61"/>
      <c r="E52" s="61"/>
      <c r="F52" s="61"/>
      <c r="G52" s="61"/>
      <c r="H52" s="61"/>
      <c r="I52" s="61"/>
      <c r="J52" s="61"/>
      <c r="K52" s="61"/>
      <c r="L52" s="61"/>
      <c r="M52" s="61"/>
      <c r="N52" s="61"/>
      <c r="O52" s="61"/>
      <c r="P52" s="61"/>
      <c r="Q52" s="61"/>
      <c r="R52" s="61"/>
      <c r="S52" s="61"/>
      <c r="T52" s="61"/>
      <c r="U52" s="61"/>
      <c r="V52" s="61"/>
      <c r="W52" s="61"/>
    </row>
    <row r="53" spans="1:23" x14ac:dyDescent="0.25">
      <c r="A53" s="274" t="s">
        <v>91</v>
      </c>
      <c r="B53" s="275"/>
      <c r="C53" s="23">
        <f>190/C52</f>
        <v>0.3292894280762565</v>
      </c>
      <c r="D53" s="61"/>
      <c r="E53" s="61"/>
      <c r="F53" s="61"/>
      <c r="G53" s="61"/>
      <c r="H53" s="61"/>
      <c r="I53" s="61"/>
      <c r="J53" s="61"/>
      <c r="K53" s="61"/>
      <c r="L53" s="61"/>
      <c r="M53" s="61"/>
      <c r="N53" s="61"/>
      <c r="O53" s="61"/>
      <c r="P53" s="61"/>
      <c r="Q53" s="61"/>
      <c r="R53" s="61"/>
      <c r="S53" s="61"/>
      <c r="T53" s="61"/>
      <c r="U53" s="61"/>
      <c r="V53" s="61"/>
      <c r="W53" s="61"/>
    </row>
    <row r="54" spans="1:23" x14ac:dyDescent="0.25">
      <c r="A54" s="274" t="s">
        <v>187</v>
      </c>
      <c r="B54" s="275"/>
      <c r="C54" s="23">
        <f>196/C52</f>
        <v>0.33968804159445409</v>
      </c>
      <c r="D54" s="61"/>
      <c r="E54" s="61"/>
      <c r="F54" s="61"/>
      <c r="G54" s="61"/>
      <c r="H54" s="61"/>
      <c r="I54" s="61"/>
      <c r="J54" s="61"/>
      <c r="K54" s="61"/>
      <c r="L54" s="61"/>
      <c r="M54" s="61"/>
      <c r="N54" s="61"/>
      <c r="O54" s="61"/>
      <c r="P54" s="61"/>
      <c r="Q54" s="61"/>
      <c r="R54" s="61"/>
      <c r="S54" s="61"/>
      <c r="T54" s="61"/>
      <c r="U54" s="61"/>
      <c r="V54" s="61"/>
      <c r="W54" s="61"/>
    </row>
    <row r="55" spans="1:23" x14ac:dyDescent="0.25">
      <c r="A55" s="274" t="s">
        <v>93</v>
      </c>
      <c r="B55" s="275"/>
      <c r="C55" s="23">
        <f>101/C52</f>
        <v>0.17504332755632582</v>
      </c>
      <c r="D55" s="61"/>
      <c r="E55" s="61"/>
      <c r="F55" s="61"/>
      <c r="G55" s="61"/>
      <c r="H55" s="61"/>
      <c r="I55" s="61"/>
      <c r="J55" s="61"/>
      <c r="K55" s="61"/>
      <c r="L55" s="61"/>
      <c r="M55" s="61"/>
      <c r="N55" s="61"/>
      <c r="O55" s="61"/>
      <c r="P55" s="61"/>
      <c r="Q55" s="61"/>
      <c r="R55" s="61"/>
      <c r="S55" s="61"/>
      <c r="T55" s="61"/>
      <c r="U55" s="61"/>
      <c r="V55" s="61"/>
      <c r="W55" s="61"/>
    </row>
    <row r="56" spans="1:23" x14ac:dyDescent="0.25">
      <c r="A56" s="274" t="s">
        <v>188</v>
      </c>
      <c r="B56" s="275"/>
      <c r="C56" s="23">
        <f>52/C52</f>
        <v>9.0121317157712308E-2</v>
      </c>
      <c r="D56" s="61"/>
      <c r="E56" s="61"/>
      <c r="F56" s="61"/>
      <c r="G56" s="61"/>
      <c r="H56" s="61"/>
      <c r="I56" s="61"/>
      <c r="J56" s="61"/>
      <c r="K56" s="61"/>
      <c r="L56" s="61"/>
      <c r="M56" s="61"/>
      <c r="N56" s="61"/>
      <c r="O56" s="61"/>
      <c r="P56" s="61"/>
      <c r="Q56" s="61"/>
      <c r="R56" s="61"/>
      <c r="S56" s="61"/>
      <c r="T56" s="61"/>
      <c r="U56" s="61"/>
      <c r="V56" s="61"/>
      <c r="W56" s="61"/>
    </row>
    <row r="57" spans="1:23" ht="15.75" customHeight="1" x14ac:dyDescent="0.25">
      <c r="A57" s="274" t="s">
        <v>95</v>
      </c>
      <c r="B57" s="275"/>
      <c r="C57" s="23">
        <f>28/C52</f>
        <v>4.852686308492201E-2</v>
      </c>
      <c r="D57" s="61"/>
      <c r="E57" s="61"/>
      <c r="F57" s="61"/>
      <c r="G57" s="61"/>
      <c r="H57" s="61"/>
      <c r="I57" s="61"/>
      <c r="J57" s="61"/>
      <c r="K57" s="61"/>
      <c r="L57" s="61"/>
      <c r="M57" s="61"/>
      <c r="N57" s="61"/>
      <c r="O57" s="61"/>
      <c r="P57" s="61"/>
      <c r="Q57" s="61"/>
      <c r="R57" s="61"/>
      <c r="S57" s="61"/>
      <c r="T57" s="61"/>
      <c r="U57" s="61"/>
      <c r="V57" s="61"/>
      <c r="W57" s="61"/>
    </row>
    <row r="58" spans="1:23" ht="15.75" customHeight="1" thickBot="1" x14ac:dyDescent="0.3">
      <c r="A58" s="297" t="s">
        <v>608</v>
      </c>
      <c r="B58" s="294"/>
      <c r="C58" s="25">
        <f>10/C52</f>
        <v>1.7331022530329289E-2</v>
      </c>
      <c r="D58" s="61"/>
      <c r="E58" s="61"/>
      <c r="F58" s="61"/>
      <c r="G58" s="61"/>
      <c r="H58" s="61"/>
      <c r="I58" s="61"/>
      <c r="J58" s="61"/>
      <c r="K58" s="61"/>
      <c r="L58" s="61"/>
      <c r="M58" s="61"/>
      <c r="N58" s="61"/>
      <c r="O58" s="61"/>
      <c r="P58" s="61"/>
      <c r="Q58" s="61"/>
      <c r="R58" s="61"/>
      <c r="S58" s="61"/>
      <c r="T58" s="61"/>
      <c r="U58" s="61"/>
      <c r="V58" s="61"/>
      <c r="W58" s="61"/>
    </row>
    <row r="59" spans="1:23" x14ac:dyDescent="0.25">
      <c r="A59" s="266"/>
      <c r="B59" s="266"/>
      <c r="C59" s="21"/>
      <c r="D59" s="61"/>
      <c r="E59" s="61"/>
      <c r="F59" s="61"/>
      <c r="G59" s="61"/>
      <c r="H59" s="61"/>
      <c r="I59" s="61"/>
      <c r="J59" s="61"/>
      <c r="K59" s="61"/>
      <c r="L59" s="61"/>
      <c r="M59" s="61"/>
      <c r="N59" s="61"/>
      <c r="O59" s="61"/>
      <c r="P59" s="61"/>
      <c r="Q59" s="61"/>
      <c r="R59" s="61"/>
      <c r="S59" s="61"/>
      <c r="T59" s="61"/>
      <c r="U59" s="61"/>
      <c r="V59" s="61"/>
      <c r="W59" s="61"/>
    </row>
    <row r="60" spans="1:23" ht="14.4" thickBot="1" x14ac:dyDescent="0.3">
      <c r="A60" s="187" t="s">
        <v>181</v>
      </c>
      <c r="B60" s="187"/>
      <c r="C60" s="21"/>
      <c r="D60" s="61"/>
      <c r="E60" s="61"/>
      <c r="F60" s="61"/>
      <c r="G60" s="61"/>
      <c r="H60" s="61"/>
      <c r="I60" s="61"/>
      <c r="J60" s="61"/>
      <c r="K60" s="61"/>
      <c r="L60" s="61"/>
      <c r="M60" s="61"/>
      <c r="N60" s="61"/>
      <c r="O60" s="61"/>
      <c r="P60" s="61"/>
      <c r="Q60" s="61"/>
      <c r="R60" s="61"/>
      <c r="S60" s="61"/>
      <c r="T60" s="61"/>
      <c r="U60" s="61"/>
      <c r="V60" s="61"/>
      <c r="W60" s="61"/>
    </row>
    <row r="61" spans="1:23" x14ac:dyDescent="0.25">
      <c r="A61" s="365"/>
      <c r="B61" s="427"/>
      <c r="C61" s="22" t="s">
        <v>78</v>
      </c>
      <c r="D61" s="61"/>
      <c r="E61" s="61"/>
      <c r="F61" s="61"/>
      <c r="G61" s="61"/>
      <c r="H61" s="61"/>
      <c r="I61" s="61"/>
      <c r="J61" s="61"/>
      <c r="K61" s="61"/>
      <c r="L61" s="61"/>
      <c r="M61" s="61"/>
      <c r="N61" s="61"/>
      <c r="O61" s="61"/>
      <c r="P61" s="61"/>
      <c r="Q61" s="61"/>
      <c r="R61" s="61"/>
      <c r="S61" s="61"/>
      <c r="T61" s="61"/>
      <c r="U61" s="61"/>
      <c r="V61" s="61"/>
      <c r="W61" s="61"/>
    </row>
    <row r="62" spans="1:23" x14ac:dyDescent="0.25">
      <c r="A62" s="424"/>
      <c r="B62" s="279"/>
      <c r="C62" s="227" t="s">
        <v>79</v>
      </c>
      <c r="D62" s="61"/>
      <c r="E62" s="61"/>
      <c r="F62" s="61"/>
      <c r="G62" s="61"/>
      <c r="H62" s="61"/>
      <c r="I62" s="61"/>
      <c r="J62" s="61"/>
      <c r="K62" s="61"/>
      <c r="L62" s="61"/>
      <c r="M62" s="61"/>
      <c r="N62" s="61"/>
      <c r="O62" s="61"/>
      <c r="P62" s="61"/>
      <c r="Q62" s="61"/>
      <c r="R62" s="61"/>
      <c r="S62" s="61"/>
      <c r="T62" s="61"/>
      <c r="U62" s="61"/>
      <c r="V62" s="61"/>
      <c r="W62" s="61"/>
    </row>
    <row r="63" spans="1:23" x14ac:dyDescent="0.25">
      <c r="A63" s="335" t="s">
        <v>74</v>
      </c>
      <c r="B63" s="304"/>
      <c r="C63" s="11">
        <v>577</v>
      </c>
      <c r="D63" s="61"/>
      <c r="E63" s="61"/>
      <c r="F63" s="61"/>
      <c r="G63" s="61"/>
      <c r="H63" s="61"/>
      <c r="I63" s="61"/>
      <c r="J63" s="61"/>
      <c r="K63" s="61"/>
      <c r="L63" s="61"/>
      <c r="M63" s="61"/>
      <c r="N63" s="61"/>
      <c r="O63" s="61"/>
      <c r="P63" s="61"/>
      <c r="Q63" s="61"/>
      <c r="R63" s="61"/>
      <c r="S63" s="61"/>
      <c r="T63" s="61"/>
      <c r="U63" s="61"/>
      <c r="V63" s="61"/>
      <c r="W63" s="61"/>
    </row>
    <row r="64" spans="1:23" ht="14.25" customHeight="1" x14ac:dyDescent="0.25">
      <c r="A64" s="299" t="s">
        <v>213</v>
      </c>
      <c r="B64" s="300"/>
      <c r="C64" s="19">
        <f>415/C63</f>
        <v>0.71923743500866555</v>
      </c>
      <c r="D64" s="61"/>
      <c r="E64" s="61"/>
      <c r="F64" s="61"/>
      <c r="G64" s="61"/>
      <c r="H64" s="61"/>
      <c r="I64" s="61"/>
      <c r="J64" s="61"/>
      <c r="K64" s="61"/>
      <c r="L64" s="61"/>
      <c r="M64" s="61"/>
      <c r="N64" s="61"/>
      <c r="O64" s="61"/>
      <c r="P64" s="61"/>
      <c r="Q64" s="61"/>
      <c r="R64" s="61"/>
      <c r="S64" s="61"/>
      <c r="T64" s="61"/>
      <c r="U64" s="61"/>
      <c r="V64" s="61"/>
      <c r="W64" s="61"/>
    </row>
    <row r="65" spans="1:23" ht="14.25" customHeight="1" x14ac:dyDescent="0.25">
      <c r="A65" s="299" t="s">
        <v>214</v>
      </c>
      <c r="B65" s="300"/>
      <c r="C65" s="19">
        <f>52/C63</f>
        <v>9.0121317157712308E-2</v>
      </c>
      <c r="D65" s="61"/>
      <c r="E65" s="61"/>
      <c r="F65" s="61"/>
      <c r="G65" s="61"/>
      <c r="H65" s="61"/>
      <c r="I65" s="61"/>
      <c r="J65" s="61"/>
      <c r="K65" s="61"/>
      <c r="L65" s="61"/>
      <c r="M65" s="61"/>
      <c r="N65" s="61"/>
      <c r="O65" s="61"/>
      <c r="P65" s="61"/>
      <c r="Q65" s="61"/>
      <c r="R65" s="61"/>
      <c r="S65" s="61"/>
      <c r="T65" s="61"/>
      <c r="U65" s="61"/>
      <c r="V65" s="61"/>
      <c r="W65" s="61"/>
    </row>
    <row r="66" spans="1:23" ht="14.25" customHeight="1" x14ac:dyDescent="0.25">
      <c r="A66" s="299" t="s">
        <v>392</v>
      </c>
      <c r="B66" s="300"/>
      <c r="C66" s="19">
        <f>52/C63</f>
        <v>9.0121317157712308E-2</v>
      </c>
      <c r="D66" s="61"/>
      <c r="E66" s="61"/>
      <c r="F66" s="61"/>
      <c r="G66" s="61"/>
      <c r="H66" s="61"/>
      <c r="I66" s="61"/>
      <c r="J66" s="61"/>
      <c r="K66" s="61"/>
      <c r="L66" s="61"/>
      <c r="M66" s="61"/>
      <c r="N66" s="61"/>
      <c r="O66" s="61"/>
      <c r="P66" s="61"/>
      <c r="Q66" s="61"/>
      <c r="R66" s="61"/>
      <c r="S66" s="61"/>
      <c r="T66" s="61"/>
      <c r="U66" s="61"/>
      <c r="V66" s="61"/>
      <c r="W66" s="61"/>
    </row>
    <row r="67" spans="1:23" ht="14.25" customHeight="1" x14ac:dyDescent="0.25">
      <c r="A67" s="299" t="s">
        <v>215</v>
      </c>
      <c r="B67" s="300"/>
      <c r="C67" s="19">
        <f>23/C63</f>
        <v>3.9861351819757362E-2</v>
      </c>
      <c r="D67" s="61"/>
      <c r="E67" s="61"/>
      <c r="F67" s="61"/>
      <c r="G67" s="61"/>
      <c r="H67" s="61"/>
      <c r="I67" s="61"/>
      <c r="J67" s="61"/>
      <c r="K67" s="61"/>
      <c r="L67" s="61"/>
      <c r="M67" s="61"/>
      <c r="N67" s="61"/>
      <c r="O67" s="61"/>
      <c r="P67" s="61"/>
      <c r="Q67" s="61"/>
      <c r="R67" s="61"/>
      <c r="S67" s="61"/>
      <c r="T67" s="61"/>
      <c r="U67" s="61"/>
      <c r="V67" s="61"/>
      <c r="W67" s="61"/>
    </row>
    <row r="68" spans="1:23" ht="14.25" customHeight="1" x14ac:dyDescent="0.25">
      <c r="A68" s="422" t="s">
        <v>604</v>
      </c>
      <c r="B68" s="347"/>
      <c r="C68" s="19">
        <f>7/C63</f>
        <v>1.2131715771230503E-2</v>
      </c>
      <c r="D68" s="61"/>
      <c r="E68" s="61"/>
      <c r="F68" s="61"/>
      <c r="G68" s="61"/>
      <c r="H68" s="61"/>
      <c r="I68" s="61"/>
      <c r="J68" s="61"/>
      <c r="K68" s="61"/>
      <c r="L68" s="61"/>
      <c r="M68" s="61"/>
      <c r="N68" s="61"/>
      <c r="O68" s="61"/>
      <c r="P68" s="61"/>
      <c r="Q68" s="61"/>
      <c r="R68" s="61"/>
      <c r="S68" s="61"/>
      <c r="T68" s="61"/>
      <c r="U68" s="61"/>
      <c r="V68" s="61"/>
      <c r="W68" s="61"/>
    </row>
    <row r="69" spans="1:23" ht="14.25" customHeight="1" x14ac:dyDescent="0.25">
      <c r="A69" s="422" t="s">
        <v>603</v>
      </c>
      <c r="B69" s="347"/>
      <c r="C69" s="19">
        <f>2/C63</f>
        <v>3.4662045060658577E-3</v>
      </c>
      <c r="D69" s="61"/>
      <c r="E69" s="61"/>
      <c r="F69" s="61"/>
      <c r="G69" s="61"/>
      <c r="H69" s="61"/>
      <c r="I69" s="61"/>
      <c r="J69" s="61"/>
      <c r="K69" s="61"/>
      <c r="L69" s="61"/>
      <c r="M69" s="61"/>
      <c r="N69" s="61"/>
      <c r="O69" s="61"/>
      <c r="P69" s="61"/>
      <c r="Q69" s="61"/>
      <c r="R69" s="61"/>
      <c r="S69" s="61"/>
      <c r="T69" s="61"/>
      <c r="U69" s="61"/>
      <c r="V69" s="61"/>
      <c r="W69" s="61"/>
    </row>
    <row r="70" spans="1:23" ht="15.75" customHeight="1" thickBot="1" x14ac:dyDescent="0.3">
      <c r="A70" s="423" t="s">
        <v>76</v>
      </c>
      <c r="B70" s="329"/>
      <c r="C70" s="20">
        <f>28/C63</f>
        <v>4.852686308492201E-2</v>
      </c>
      <c r="D70" s="61"/>
      <c r="E70" s="61"/>
      <c r="F70" s="61"/>
      <c r="G70" s="61"/>
      <c r="H70" s="61"/>
      <c r="I70" s="61"/>
      <c r="J70" s="61"/>
      <c r="K70" s="61"/>
      <c r="L70" s="61"/>
      <c r="M70" s="61"/>
      <c r="N70" s="61"/>
      <c r="O70" s="61"/>
      <c r="P70" s="61"/>
      <c r="Q70" s="61"/>
      <c r="R70" s="61"/>
      <c r="S70" s="61"/>
      <c r="T70" s="61"/>
      <c r="U70" s="61"/>
      <c r="V70" s="61"/>
      <c r="W70" s="61"/>
    </row>
    <row r="71" spans="1:23" x14ac:dyDescent="0.25">
      <c r="A71" s="330"/>
      <c r="B71" s="330"/>
      <c r="C71" s="21"/>
      <c r="D71" s="61"/>
      <c r="E71" s="61"/>
      <c r="F71" s="61"/>
      <c r="G71" s="61"/>
      <c r="H71" s="61"/>
      <c r="I71" s="61"/>
      <c r="J71" s="61"/>
      <c r="K71" s="61"/>
      <c r="L71" s="61"/>
      <c r="M71" s="61"/>
      <c r="N71" s="61"/>
      <c r="O71" s="61"/>
      <c r="P71" s="61"/>
      <c r="Q71" s="61"/>
      <c r="R71" s="61"/>
      <c r="S71" s="61"/>
      <c r="T71" s="61"/>
      <c r="U71" s="61"/>
      <c r="V71" s="61"/>
      <c r="W71" s="61"/>
    </row>
    <row r="72" spans="1:23" ht="14.4" thickBot="1" x14ac:dyDescent="0.3">
      <c r="A72" s="204" t="s">
        <v>182</v>
      </c>
      <c r="B72" s="204"/>
      <c r="C72" s="21"/>
      <c r="D72" s="61"/>
      <c r="E72" s="61"/>
      <c r="F72" s="61"/>
      <c r="G72" s="61"/>
      <c r="H72" s="61"/>
      <c r="I72" s="61"/>
      <c r="J72" s="61"/>
      <c r="K72" s="61"/>
      <c r="L72" s="61"/>
      <c r="M72" s="61"/>
      <c r="N72" s="61"/>
      <c r="O72" s="61"/>
      <c r="P72" s="61"/>
      <c r="Q72" s="61"/>
      <c r="R72" s="61"/>
      <c r="S72" s="61"/>
      <c r="T72" s="61"/>
      <c r="U72" s="61"/>
      <c r="V72" s="61"/>
      <c r="W72" s="61"/>
    </row>
    <row r="73" spans="1:23" x14ac:dyDescent="0.25">
      <c r="A73" s="276"/>
      <c r="B73" s="277"/>
      <c r="C73" s="206" t="s">
        <v>78</v>
      </c>
      <c r="D73" s="61"/>
      <c r="E73" s="61"/>
      <c r="F73" s="61"/>
      <c r="G73" s="61"/>
      <c r="H73" s="61"/>
      <c r="I73" s="61"/>
      <c r="J73" s="61"/>
      <c r="K73" s="61"/>
      <c r="L73" s="61"/>
      <c r="M73" s="61"/>
      <c r="N73" s="61"/>
      <c r="O73" s="61"/>
      <c r="P73" s="61"/>
      <c r="Q73" s="61"/>
      <c r="R73" s="61"/>
      <c r="S73" s="61"/>
      <c r="T73" s="61"/>
      <c r="U73" s="61"/>
      <c r="V73" s="61"/>
      <c r="W73" s="61"/>
    </row>
    <row r="74" spans="1:23" x14ac:dyDescent="0.25">
      <c r="A74" s="278"/>
      <c r="B74" s="279"/>
      <c r="C74" s="83" t="s">
        <v>79</v>
      </c>
      <c r="D74" s="61"/>
      <c r="E74" s="61"/>
      <c r="F74" s="61"/>
      <c r="G74" s="61"/>
      <c r="H74" s="61"/>
      <c r="I74" s="61"/>
      <c r="J74" s="61"/>
      <c r="K74" s="61"/>
      <c r="L74" s="61"/>
      <c r="M74" s="61"/>
      <c r="N74" s="61"/>
      <c r="O74" s="61"/>
      <c r="P74" s="61"/>
      <c r="Q74" s="61"/>
      <c r="R74" s="61"/>
      <c r="S74" s="61"/>
      <c r="T74" s="61"/>
      <c r="U74" s="61"/>
      <c r="V74" s="61"/>
      <c r="W74" s="61"/>
    </row>
    <row r="75" spans="1:23" x14ac:dyDescent="0.25">
      <c r="A75" s="303" t="s">
        <v>74</v>
      </c>
      <c r="B75" s="304"/>
      <c r="C75" s="8">
        <v>577</v>
      </c>
      <c r="D75" s="61"/>
      <c r="E75" s="61"/>
      <c r="F75" s="61"/>
      <c r="G75" s="61"/>
      <c r="H75" s="61"/>
      <c r="I75" s="61"/>
      <c r="J75" s="61"/>
      <c r="K75" s="61"/>
      <c r="L75" s="61"/>
      <c r="M75" s="61"/>
      <c r="N75" s="61"/>
      <c r="O75" s="61"/>
      <c r="P75" s="61"/>
      <c r="Q75" s="61"/>
      <c r="R75" s="61"/>
      <c r="S75" s="61"/>
      <c r="T75" s="61"/>
      <c r="U75" s="61"/>
      <c r="V75" s="61"/>
      <c r="W75" s="61"/>
    </row>
    <row r="76" spans="1:23" ht="14.25" customHeight="1" x14ac:dyDescent="0.25">
      <c r="A76" s="420" t="s">
        <v>216</v>
      </c>
      <c r="B76" s="421"/>
      <c r="C76" s="23">
        <f>107/C75</f>
        <v>0.18544194107452339</v>
      </c>
      <c r="D76" s="61"/>
      <c r="E76" s="61"/>
      <c r="F76" s="61"/>
      <c r="G76" s="61"/>
      <c r="H76" s="61"/>
      <c r="I76" s="61"/>
      <c r="J76" s="61"/>
      <c r="K76" s="61"/>
      <c r="L76" s="61"/>
      <c r="M76" s="61"/>
      <c r="N76" s="61"/>
      <c r="O76" s="61"/>
      <c r="P76" s="61"/>
      <c r="Q76" s="61"/>
      <c r="R76" s="61"/>
      <c r="S76" s="61"/>
      <c r="T76" s="61"/>
      <c r="U76" s="61"/>
      <c r="V76" s="61"/>
      <c r="W76" s="61"/>
    </row>
    <row r="77" spans="1:23" ht="14.25" customHeight="1" x14ac:dyDescent="0.25">
      <c r="A77" s="327" t="s">
        <v>217</v>
      </c>
      <c r="B77" s="300"/>
      <c r="C77" s="23">
        <f>237/C75</f>
        <v>0.41074523396880414</v>
      </c>
      <c r="D77" s="61"/>
      <c r="E77" s="61"/>
      <c r="F77" s="61"/>
      <c r="G77" s="61"/>
      <c r="H77" s="61"/>
      <c r="I77" s="61"/>
      <c r="J77" s="61"/>
      <c r="K77" s="61"/>
      <c r="L77" s="61"/>
      <c r="M77" s="61"/>
      <c r="N77" s="61"/>
      <c r="O77" s="61"/>
      <c r="P77" s="61"/>
      <c r="Q77" s="61"/>
      <c r="R77" s="61"/>
      <c r="S77" s="61"/>
      <c r="T77" s="61"/>
      <c r="U77" s="61"/>
      <c r="V77" s="61"/>
      <c r="W77" s="61"/>
    </row>
    <row r="78" spans="1:23" ht="14.25" customHeight="1" x14ac:dyDescent="0.25">
      <c r="A78" s="327" t="s">
        <v>218</v>
      </c>
      <c r="B78" s="300"/>
      <c r="C78" s="23">
        <f>190/C75</f>
        <v>0.3292894280762565</v>
      </c>
      <c r="D78" s="61"/>
      <c r="E78" s="61"/>
      <c r="F78" s="61"/>
      <c r="G78" s="61"/>
      <c r="H78" s="61"/>
      <c r="I78" s="61"/>
      <c r="J78" s="61"/>
      <c r="K78" s="61"/>
      <c r="L78" s="61"/>
      <c r="M78" s="61"/>
      <c r="N78" s="61"/>
      <c r="O78" s="61"/>
      <c r="P78" s="61"/>
      <c r="Q78" s="61"/>
      <c r="R78" s="61"/>
      <c r="S78" s="61"/>
      <c r="T78" s="61"/>
      <c r="U78" s="61"/>
      <c r="V78" s="61"/>
      <c r="W78" s="61"/>
    </row>
    <row r="79" spans="1:23" ht="15" customHeight="1" x14ac:dyDescent="0.25">
      <c r="A79" s="327" t="s">
        <v>219</v>
      </c>
      <c r="B79" s="300"/>
      <c r="C79" s="23">
        <f>33/C75</f>
        <v>5.7192374350086658E-2</v>
      </c>
      <c r="D79" s="61"/>
      <c r="E79" s="61"/>
      <c r="F79" s="61"/>
      <c r="G79" s="61"/>
      <c r="H79" s="61"/>
      <c r="I79" s="61"/>
      <c r="J79" s="61"/>
      <c r="K79" s="61"/>
      <c r="L79" s="61"/>
      <c r="M79" s="61"/>
      <c r="N79" s="61"/>
      <c r="O79" s="61"/>
      <c r="P79" s="61"/>
      <c r="Q79" s="61"/>
      <c r="R79" s="61"/>
      <c r="S79" s="61"/>
      <c r="T79" s="61"/>
      <c r="U79" s="61"/>
      <c r="V79" s="61"/>
      <c r="W79" s="61"/>
    </row>
    <row r="80" spans="1:23" ht="15" customHeight="1" thickBot="1" x14ac:dyDescent="0.3">
      <c r="A80" s="416" t="s">
        <v>633</v>
      </c>
      <c r="B80" s="345"/>
      <c r="C80" s="25">
        <f>10/C75</f>
        <v>1.7331022530329289E-2</v>
      </c>
      <c r="D80" s="61"/>
      <c r="E80" s="61"/>
      <c r="F80" s="61"/>
      <c r="G80" s="61"/>
      <c r="H80" s="61"/>
      <c r="I80" s="61"/>
      <c r="J80" s="61"/>
      <c r="K80" s="61"/>
      <c r="L80" s="61"/>
      <c r="M80" s="61"/>
      <c r="N80" s="61"/>
      <c r="O80" s="61"/>
      <c r="P80" s="61"/>
      <c r="Q80" s="61"/>
      <c r="R80" s="61"/>
      <c r="S80" s="61"/>
      <c r="T80" s="61"/>
      <c r="U80" s="61"/>
      <c r="V80" s="61"/>
      <c r="W80" s="61"/>
    </row>
    <row r="81" spans="1:23" x14ac:dyDescent="0.25">
      <c r="A81" s="266"/>
      <c r="B81" s="266"/>
      <c r="C81" s="21"/>
      <c r="D81" s="61"/>
      <c r="E81" s="61"/>
      <c r="F81" s="61"/>
      <c r="G81" s="61"/>
      <c r="H81" s="61"/>
      <c r="I81" s="61"/>
      <c r="J81" s="61"/>
      <c r="K81" s="61"/>
      <c r="L81" s="61"/>
      <c r="M81" s="61"/>
      <c r="N81" s="61"/>
      <c r="O81" s="61"/>
      <c r="P81" s="61"/>
      <c r="Q81" s="61"/>
      <c r="R81" s="61"/>
      <c r="S81" s="61"/>
      <c r="T81" s="61"/>
      <c r="U81" s="61"/>
      <c r="V81" s="61"/>
      <c r="W81" s="61"/>
    </row>
    <row r="82" spans="1:23" ht="14.4" thickBot="1" x14ac:dyDescent="0.3">
      <c r="A82" s="204" t="s">
        <v>183</v>
      </c>
      <c r="B82" s="204"/>
      <c r="C82" s="21"/>
      <c r="D82" s="61"/>
      <c r="E82" s="61"/>
      <c r="F82" s="61"/>
      <c r="G82" s="61"/>
      <c r="H82" s="61"/>
      <c r="I82" s="61"/>
      <c r="J82" s="61"/>
      <c r="K82" s="61"/>
      <c r="L82" s="61"/>
      <c r="M82" s="61"/>
      <c r="N82" s="61"/>
      <c r="O82" s="61"/>
      <c r="P82" s="61"/>
      <c r="Q82" s="61"/>
      <c r="R82" s="61"/>
      <c r="S82" s="61"/>
      <c r="T82" s="61"/>
      <c r="U82" s="61"/>
      <c r="V82" s="61"/>
      <c r="W82" s="61"/>
    </row>
    <row r="83" spans="1:23" x14ac:dyDescent="0.25">
      <c r="A83" s="276"/>
      <c r="B83" s="277"/>
      <c r="C83" s="206" t="s">
        <v>78</v>
      </c>
      <c r="D83" s="61"/>
      <c r="E83" s="61"/>
      <c r="F83" s="61"/>
      <c r="G83" s="61"/>
      <c r="H83" s="61"/>
      <c r="I83" s="61"/>
      <c r="J83" s="61"/>
      <c r="K83" s="61"/>
      <c r="L83" s="61"/>
      <c r="M83" s="61"/>
      <c r="N83" s="61"/>
      <c r="O83" s="61"/>
      <c r="P83" s="61"/>
      <c r="Q83" s="61"/>
      <c r="R83" s="61"/>
      <c r="S83" s="61"/>
      <c r="T83" s="61"/>
      <c r="U83" s="61"/>
      <c r="V83" s="61"/>
      <c r="W83" s="61"/>
    </row>
    <row r="84" spans="1:23" x14ac:dyDescent="0.25">
      <c r="A84" s="278"/>
      <c r="B84" s="279"/>
      <c r="C84" s="83" t="s">
        <v>79</v>
      </c>
      <c r="D84" s="61"/>
      <c r="E84" s="61"/>
      <c r="F84" s="61"/>
      <c r="G84" s="61"/>
      <c r="H84" s="61"/>
      <c r="I84" s="61"/>
      <c r="J84" s="61"/>
      <c r="K84" s="61"/>
      <c r="L84" s="61"/>
      <c r="M84" s="61"/>
      <c r="N84" s="61"/>
      <c r="O84" s="61"/>
      <c r="P84" s="61"/>
      <c r="Q84" s="61"/>
      <c r="R84" s="61"/>
      <c r="S84" s="61"/>
      <c r="T84" s="61"/>
      <c r="U84" s="61"/>
      <c r="V84" s="61"/>
      <c r="W84" s="61"/>
    </row>
    <row r="85" spans="1:23" x14ac:dyDescent="0.25">
      <c r="A85" s="303" t="s">
        <v>74</v>
      </c>
      <c r="B85" s="304"/>
      <c r="C85" s="8">
        <v>544</v>
      </c>
      <c r="D85" s="61"/>
      <c r="E85" s="61"/>
      <c r="F85" s="61"/>
      <c r="G85" s="61"/>
      <c r="H85" s="61"/>
      <c r="I85" s="61"/>
      <c r="J85" s="61"/>
      <c r="K85" s="61"/>
      <c r="L85" s="61"/>
      <c r="M85" s="61"/>
      <c r="N85" s="61"/>
      <c r="O85" s="61"/>
      <c r="P85" s="61"/>
      <c r="Q85" s="61"/>
      <c r="R85" s="61"/>
      <c r="S85" s="61"/>
      <c r="T85" s="61"/>
      <c r="U85" s="61"/>
      <c r="V85" s="61"/>
      <c r="W85" s="61"/>
    </row>
    <row r="86" spans="1:23" ht="14.25" customHeight="1" x14ac:dyDescent="0.25">
      <c r="A86" s="327" t="s">
        <v>220</v>
      </c>
      <c r="B86" s="300"/>
      <c r="C86" s="23">
        <f>140/C85</f>
        <v>0.25735294117647056</v>
      </c>
      <c r="D86" s="61"/>
      <c r="E86" s="61"/>
      <c r="F86" s="61"/>
      <c r="G86" s="61"/>
      <c r="H86" s="61"/>
      <c r="I86" s="61"/>
      <c r="J86" s="61"/>
      <c r="K86" s="61"/>
      <c r="L86" s="61"/>
      <c r="M86" s="61"/>
      <c r="N86" s="61"/>
      <c r="O86" s="61"/>
      <c r="P86" s="61"/>
      <c r="Q86" s="61"/>
      <c r="R86" s="61"/>
      <c r="S86" s="61"/>
      <c r="T86" s="61"/>
      <c r="U86" s="61"/>
      <c r="V86" s="61"/>
      <c r="W86" s="61"/>
    </row>
    <row r="87" spans="1:23" ht="14.25" customHeight="1" x14ac:dyDescent="0.25">
      <c r="A87" s="327" t="s">
        <v>199</v>
      </c>
      <c r="B87" s="300"/>
      <c r="C87" s="23">
        <f>250/C85</f>
        <v>0.45955882352941174</v>
      </c>
      <c r="D87" s="61"/>
      <c r="E87" s="61"/>
      <c r="F87" s="61"/>
      <c r="G87" s="61"/>
      <c r="H87" s="61"/>
      <c r="I87" s="61"/>
      <c r="J87" s="61"/>
      <c r="K87" s="61"/>
      <c r="L87" s="61"/>
      <c r="M87" s="61"/>
      <c r="N87" s="61"/>
      <c r="O87" s="61"/>
      <c r="P87" s="61"/>
      <c r="Q87" s="61"/>
      <c r="R87" s="61"/>
      <c r="S87" s="61"/>
      <c r="T87" s="61"/>
      <c r="U87" s="61"/>
      <c r="V87" s="61"/>
      <c r="W87" s="61"/>
    </row>
    <row r="88" spans="1:23" ht="14.25" customHeight="1" x14ac:dyDescent="0.25">
      <c r="A88" s="327" t="s">
        <v>221</v>
      </c>
      <c r="B88" s="300"/>
      <c r="C88" s="23">
        <f>130/C85</f>
        <v>0.23897058823529413</v>
      </c>
      <c r="D88" s="61"/>
      <c r="E88" s="61"/>
      <c r="F88" s="61"/>
      <c r="G88" s="61"/>
      <c r="H88" s="61"/>
      <c r="I88" s="61"/>
      <c r="J88" s="61"/>
      <c r="K88" s="61"/>
      <c r="L88" s="61"/>
      <c r="M88" s="61"/>
      <c r="N88" s="61"/>
      <c r="O88" s="61"/>
      <c r="P88" s="61"/>
      <c r="Q88" s="61"/>
      <c r="R88" s="61"/>
      <c r="S88" s="61"/>
      <c r="T88" s="61"/>
      <c r="U88" s="61"/>
      <c r="V88" s="61"/>
      <c r="W88" s="61"/>
    </row>
    <row r="89" spans="1:23" ht="15" customHeight="1" x14ac:dyDescent="0.25">
      <c r="A89" s="327" t="s">
        <v>222</v>
      </c>
      <c r="B89" s="300"/>
      <c r="C89" s="23">
        <f>16/C85</f>
        <v>2.9411764705882353E-2</v>
      </c>
      <c r="D89" s="61"/>
      <c r="E89" s="61"/>
      <c r="F89" s="61"/>
      <c r="G89" s="61"/>
      <c r="H89" s="61"/>
      <c r="I89" s="61"/>
      <c r="J89" s="61"/>
      <c r="K89" s="61"/>
      <c r="L89" s="61"/>
      <c r="M89" s="61"/>
      <c r="N89" s="61"/>
      <c r="O89" s="61"/>
      <c r="P89" s="61"/>
      <c r="Q89" s="61"/>
      <c r="R89" s="61"/>
      <c r="S89" s="61"/>
      <c r="T89" s="61"/>
      <c r="U89" s="61"/>
      <c r="V89" s="61"/>
      <c r="W89" s="61"/>
    </row>
    <row r="90" spans="1:23" ht="15" customHeight="1" thickBot="1" x14ac:dyDescent="0.3">
      <c r="A90" s="295" t="s">
        <v>634</v>
      </c>
      <c r="B90" s="345"/>
      <c r="C90" s="25">
        <f>8/C85</f>
        <v>1.4705882352941176E-2</v>
      </c>
      <c r="D90" s="61"/>
      <c r="E90" s="61"/>
      <c r="F90" s="61"/>
      <c r="G90" s="61"/>
      <c r="H90" s="61"/>
      <c r="I90" s="61"/>
      <c r="J90" s="61"/>
      <c r="K90" s="61"/>
      <c r="L90" s="61"/>
      <c r="M90" s="61"/>
      <c r="N90" s="61"/>
      <c r="O90" s="61"/>
      <c r="P90" s="61"/>
      <c r="Q90" s="61"/>
      <c r="R90" s="61"/>
      <c r="S90" s="61"/>
      <c r="T90" s="61"/>
      <c r="U90" s="61"/>
      <c r="V90" s="61"/>
      <c r="W90" s="61"/>
    </row>
    <row r="91" spans="1:23" x14ac:dyDescent="0.25">
      <c r="A91" s="266"/>
      <c r="B91" s="266"/>
      <c r="C91" s="21"/>
      <c r="D91" s="61"/>
      <c r="E91" s="61"/>
      <c r="F91" s="61"/>
      <c r="G91" s="61"/>
      <c r="H91" s="61"/>
      <c r="I91" s="61"/>
      <c r="J91" s="61"/>
      <c r="K91" s="61"/>
      <c r="L91" s="61"/>
      <c r="M91" s="61"/>
      <c r="N91" s="61"/>
      <c r="O91" s="61"/>
      <c r="P91" s="61"/>
      <c r="Q91" s="61"/>
      <c r="R91" s="61"/>
      <c r="S91" s="61"/>
      <c r="T91" s="61"/>
      <c r="U91" s="61"/>
      <c r="V91" s="61"/>
      <c r="W91" s="61"/>
    </row>
    <row r="92" spans="1:23" s="106" customFormat="1" x14ac:dyDescent="0.25">
      <c r="A92" s="110" t="s">
        <v>519</v>
      </c>
      <c r="B92" s="110"/>
      <c r="C92" s="104"/>
      <c r="D92" s="105"/>
      <c r="E92" s="105"/>
      <c r="F92" s="105"/>
      <c r="G92" s="105"/>
      <c r="H92" s="105"/>
      <c r="I92" s="105"/>
      <c r="J92" s="105"/>
      <c r="K92" s="105"/>
      <c r="L92" s="105"/>
      <c r="M92" s="105"/>
      <c r="N92" s="105"/>
      <c r="O92" s="105"/>
      <c r="P92" s="105"/>
      <c r="Q92" s="105"/>
      <c r="R92" s="105"/>
      <c r="S92" s="105"/>
      <c r="T92" s="105"/>
      <c r="U92" s="105"/>
      <c r="V92" s="105"/>
      <c r="W92" s="105"/>
    </row>
    <row r="93" spans="1:23" x14ac:dyDescent="0.25">
      <c r="A93" s="307"/>
      <c r="B93" s="307"/>
      <c r="C93" s="21"/>
      <c r="D93" s="61"/>
      <c r="E93" s="61"/>
      <c r="F93" s="61"/>
      <c r="G93" s="61"/>
      <c r="H93" s="61"/>
      <c r="I93" s="61"/>
      <c r="J93" s="61"/>
      <c r="K93" s="61"/>
      <c r="L93" s="61"/>
      <c r="M93" s="61"/>
      <c r="N93" s="61"/>
      <c r="O93" s="61"/>
      <c r="P93" s="61"/>
      <c r="Q93" s="61"/>
      <c r="R93" s="61"/>
      <c r="S93" s="61"/>
      <c r="T93" s="61"/>
      <c r="U93" s="61"/>
      <c r="V93" s="61"/>
      <c r="W93" s="61"/>
    </row>
    <row r="94" spans="1:23" ht="14.4" thickBot="1" x14ac:dyDescent="0.3">
      <c r="A94" s="204" t="s">
        <v>520</v>
      </c>
      <c r="B94" s="204"/>
      <c r="C94" s="21"/>
      <c r="D94" s="61"/>
      <c r="E94" s="61"/>
      <c r="F94" s="61"/>
      <c r="G94" s="61"/>
      <c r="H94" s="61"/>
      <c r="I94" s="61"/>
      <c r="J94" s="61"/>
      <c r="K94" s="61"/>
      <c r="L94" s="61"/>
      <c r="M94" s="61"/>
      <c r="N94" s="61"/>
      <c r="O94" s="61"/>
      <c r="P94" s="61"/>
      <c r="Q94" s="61"/>
      <c r="R94" s="61"/>
      <c r="S94" s="61"/>
      <c r="T94" s="61"/>
      <c r="U94" s="61"/>
      <c r="V94" s="61"/>
      <c r="W94" s="61"/>
    </row>
    <row r="95" spans="1:23" x14ac:dyDescent="0.25">
      <c r="A95" s="276"/>
      <c r="B95" s="277"/>
      <c r="C95" s="206" t="s">
        <v>78</v>
      </c>
      <c r="D95" s="61"/>
      <c r="E95" s="61"/>
      <c r="F95" s="61"/>
      <c r="G95" s="61"/>
      <c r="H95" s="61"/>
      <c r="I95" s="61"/>
      <c r="J95" s="61"/>
      <c r="K95" s="61"/>
      <c r="L95" s="61"/>
      <c r="M95" s="61"/>
      <c r="N95" s="61"/>
      <c r="O95" s="61"/>
      <c r="P95" s="61"/>
      <c r="Q95" s="61"/>
      <c r="R95" s="61"/>
      <c r="S95" s="61"/>
      <c r="T95" s="61"/>
      <c r="U95" s="61"/>
      <c r="V95" s="61"/>
      <c r="W95" s="61"/>
    </row>
    <row r="96" spans="1:23" x14ac:dyDescent="0.25">
      <c r="A96" s="278"/>
      <c r="B96" s="279"/>
      <c r="C96" s="83" t="s">
        <v>79</v>
      </c>
      <c r="D96" s="61"/>
      <c r="E96" s="61"/>
      <c r="F96" s="61"/>
      <c r="G96" s="61"/>
      <c r="H96" s="61"/>
      <c r="I96" s="61"/>
      <c r="J96" s="61"/>
      <c r="K96" s="61"/>
      <c r="L96" s="61"/>
      <c r="M96" s="61"/>
      <c r="N96" s="61"/>
      <c r="O96" s="61"/>
      <c r="P96" s="61"/>
      <c r="Q96" s="61"/>
      <c r="R96" s="61"/>
      <c r="S96" s="61"/>
      <c r="T96" s="61"/>
      <c r="U96" s="61"/>
      <c r="V96" s="61"/>
      <c r="W96" s="61"/>
    </row>
    <row r="97" spans="1:23" x14ac:dyDescent="0.25">
      <c r="A97" s="303" t="s">
        <v>74</v>
      </c>
      <c r="B97" s="304"/>
      <c r="C97" s="8">
        <v>541</v>
      </c>
      <c r="D97" s="61"/>
      <c r="E97" s="61"/>
      <c r="F97" s="61"/>
      <c r="G97" s="61"/>
      <c r="H97" s="61"/>
      <c r="I97" s="61"/>
      <c r="J97" s="61"/>
      <c r="K97" s="61"/>
      <c r="L97" s="61"/>
      <c r="M97" s="61"/>
      <c r="N97" s="61"/>
      <c r="O97" s="61"/>
      <c r="P97" s="61"/>
      <c r="Q97" s="61"/>
      <c r="R97" s="61"/>
      <c r="S97" s="61"/>
      <c r="T97" s="61"/>
      <c r="U97" s="61"/>
      <c r="V97" s="61"/>
      <c r="W97" s="61"/>
    </row>
    <row r="98" spans="1:23" ht="14.25" customHeight="1" x14ac:dyDescent="0.25">
      <c r="A98" s="327" t="s">
        <v>220</v>
      </c>
      <c r="B98" s="300"/>
      <c r="C98" s="23">
        <f>154/C97</f>
        <v>0.28465804066543438</v>
      </c>
      <c r="D98" s="61"/>
      <c r="E98" s="61"/>
      <c r="F98" s="61"/>
      <c r="G98" s="61"/>
      <c r="H98" s="61"/>
      <c r="I98" s="61"/>
      <c r="J98" s="61"/>
      <c r="K98" s="61"/>
      <c r="L98" s="61"/>
      <c r="M98" s="61"/>
      <c r="N98" s="61"/>
      <c r="O98" s="61"/>
      <c r="P98" s="61"/>
      <c r="Q98" s="61"/>
      <c r="R98" s="61"/>
      <c r="S98" s="61"/>
      <c r="T98" s="61"/>
      <c r="U98" s="61"/>
      <c r="V98" s="61"/>
      <c r="W98" s="61"/>
    </row>
    <row r="99" spans="1:23" ht="14.25" customHeight="1" x14ac:dyDescent="0.25">
      <c r="A99" s="327" t="s">
        <v>199</v>
      </c>
      <c r="B99" s="300"/>
      <c r="C99" s="23">
        <f>251/C97</f>
        <v>0.46395563770794823</v>
      </c>
      <c r="D99" s="61"/>
      <c r="E99" s="61"/>
      <c r="F99" s="61"/>
      <c r="G99" s="61"/>
      <c r="H99" s="61"/>
      <c r="I99" s="61"/>
      <c r="J99" s="61"/>
      <c r="K99" s="61"/>
      <c r="L99" s="61"/>
      <c r="M99" s="61"/>
      <c r="N99" s="61"/>
      <c r="O99" s="61"/>
      <c r="P99" s="61"/>
      <c r="Q99" s="61"/>
      <c r="R99" s="61"/>
      <c r="S99" s="61"/>
      <c r="T99" s="61"/>
      <c r="U99" s="61"/>
      <c r="V99" s="61"/>
      <c r="W99" s="61"/>
    </row>
    <row r="100" spans="1:23" ht="14.25" customHeight="1" x14ac:dyDescent="0.25">
      <c r="A100" s="327" t="s">
        <v>221</v>
      </c>
      <c r="B100" s="300"/>
      <c r="C100" s="23">
        <f>115/C97</f>
        <v>0.21256931608133087</v>
      </c>
      <c r="D100" s="61"/>
      <c r="E100" s="61"/>
      <c r="F100" s="61"/>
      <c r="G100" s="61"/>
      <c r="H100" s="61"/>
      <c r="I100" s="61"/>
      <c r="J100" s="61"/>
      <c r="K100" s="61"/>
      <c r="L100" s="61"/>
      <c r="M100" s="61"/>
      <c r="N100" s="61"/>
      <c r="O100" s="61"/>
      <c r="P100" s="61"/>
      <c r="Q100" s="61"/>
      <c r="R100" s="61"/>
      <c r="S100" s="61"/>
      <c r="T100" s="61"/>
      <c r="U100" s="61"/>
      <c r="V100" s="61"/>
      <c r="W100" s="61"/>
    </row>
    <row r="101" spans="1:23" ht="15" customHeight="1" x14ac:dyDescent="0.25">
      <c r="A101" s="327" t="s">
        <v>222</v>
      </c>
      <c r="B101" s="300"/>
      <c r="C101" s="23">
        <f>15/C97</f>
        <v>2.7726432532347505E-2</v>
      </c>
      <c r="D101" s="61"/>
      <c r="E101" s="61"/>
      <c r="F101" s="61"/>
      <c r="G101" s="61"/>
      <c r="H101" s="61"/>
      <c r="I101" s="61"/>
      <c r="J101" s="61"/>
      <c r="K101" s="61"/>
      <c r="L101" s="61"/>
      <c r="M101" s="61"/>
      <c r="N101" s="61"/>
      <c r="O101" s="61"/>
      <c r="P101" s="61"/>
      <c r="Q101" s="61"/>
      <c r="R101" s="61"/>
      <c r="S101" s="61"/>
      <c r="T101" s="61"/>
      <c r="U101" s="61"/>
      <c r="V101" s="61"/>
      <c r="W101" s="61"/>
    </row>
    <row r="102" spans="1:23" ht="15" customHeight="1" thickBot="1" x14ac:dyDescent="0.3">
      <c r="A102" s="295" t="s">
        <v>634</v>
      </c>
      <c r="B102" s="345"/>
      <c r="C102" s="25">
        <f>6/C97</f>
        <v>1.1090573012939002E-2</v>
      </c>
      <c r="D102" s="61"/>
      <c r="E102" s="61"/>
      <c r="F102" s="61"/>
      <c r="G102" s="61"/>
      <c r="H102" s="61"/>
      <c r="I102" s="61"/>
      <c r="J102" s="61"/>
      <c r="K102" s="61"/>
      <c r="L102" s="61"/>
      <c r="M102" s="61"/>
      <c r="N102" s="61"/>
      <c r="O102" s="61"/>
      <c r="P102" s="61"/>
      <c r="Q102" s="61"/>
      <c r="R102" s="61"/>
      <c r="S102" s="61"/>
      <c r="T102" s="61"/>
      <c r="U102" s="61"/>
      <c r="V102" s="61"/>
      <c r="W102" s="61"/>
    </row>
    <row r="103" spans="1:23" x14ac:dyDescent="0.25">
      <c r="A103" s="266"/>
      <c r="B103" s="266"/>
      <c r="C103" s="21"/>
      <c r="D103" s="61"/>
      <c r="E103" s="61"/>
      <c r="F103" s="61"/>
      <c r="G103" s="61"/>
      <c r="H103" s="61"/>
      <c r="I103" s="61"/>
      <c r="J103" s="61"/>
      <c r="K103" s="61"/>
      <c r="L103" s="61"/>
      <c r="M103" s="61"/>
      <c r="N103" s="61"/>
      <c r="O103" s="61"/>
      <c r="P103" s="61"/>
      <c r="Q103" s="61"/>
      <c r="R103" s="61"/>
      <c r="S103" s="61"/>
      <c r="T103" s="61"/>
      <c r="U103" s="61"/>
      <c r="V103" s="61"/>
      <c r="W103" s="61"/>
    </row>
    <row r="104" spans="1:23" ht="14.4" thickBot="1" x14ac:dyDescent="0.3">
      <c r="A104" s="204" t="s">
        <v>184</v>
      </c>
      <c r="B104" s="204"/>
      <c r="C104" s="21"/>
      <c r="D104" s="61"/>
      <c r="E104" s="61"/>
      <c r="F104" s="61"/>
      <c r="G104" s="61"/>
      <c r="H104" s="61"/>
      <c r="I104" s="61"/>
      <c r="J104" s="61"/>
      <c r="K104" s="61"/>
      <c r="L104" s="61"/>
      <c r="M104" s="61"/>
      <c r="N104" s="61"/>
      <c r="O104" s="61"/>
      <c r="P104" s="61"/>
      <c r="Q104" s="61"/>
      <c r="R104" s="61"/>
      <c r="S104" s="61"/>
      <c r="T104" s="61"/>
      <c r="U104" s="61"/>
      <c r="V104" s="61"/>
      <c r="W104" s="61"/>
    </row>
    <row r="105" spans="1:23" x14ac:dyDescent="0.25">
      <c r="A105" s="276"/>
      <c r="B105" s="277"/>
      <c r="C105" s="206" t="s">
        <v>78</v>
      </c>
      <c r="D105" s="61"/>
      <c r="E105" s="61"/>
      <c r="F105" s="61"/>
      <c r="G105" s="61"/>
      <c r="H105" s="61"/>
      <c r="I105" s="61"/>
      <c r="J105" s="61"/>
      <c r="K105" s="61"/>
      <c r="L105" s="61"/>
      <c r="M105" s="61"/>
      <c r="N105" s="61"/>
      <c r="O105" s="61"/>
      <c r="P105" s="61"/>
      <c r="Q105" s="61"/>
      <c r="R105" s="61"/>
      <c r="S105" s="61"/>
      <c r="T105" s="61"/>
      <c r="U105" s="61"/>
      <c r="V105" s="61"/>
      <c r="W105" s="61"/>
    </row>
    <row r="106" spans="1:23" x14ac:dyDescent="0.25">
      <c r="A106" s="278"/>
      <c r="B106" s="279"/>
      <c r="C106" s="83" t="s">
        <v>79</v>
      </c>
      <c r="D106" s="61"/>
      <c r="E106" s="61"/>
      <c r="F106" s="61"/>
      <c r="G106" s="61"/>
      <c r="H106" s="61"/>
      <c r="I106" s="61"/>
      <c r="J106" s="61"/>
      <c r="K106" s="61"/>
      <c r="L106" s="61"/>
      <c r="M106" s="61"/>
      <c r="N106" s="61"/>
      <c r="O106" s="61"/>
      <c r="P106" s="61"/>
      <c r="Q106" s="61"/>
      <c r="R106" s="61"/>
      <c r="S106" s="61"/>
      <c r="T106" s="61"/>
      <c r="U106" s="61"/>
      <c r="V106" s="61"/>
      <c r="W106" s="61"/>
    </row>
    <row r="107" spans="1:23" x14ac:dyDescent="0.25">
      <c r="A107" s="303" t="s">
        <v>74</v>
      </c>
      <c r="B107" s="304"/>
      <c r="C107" s="8">
        <v>568</v>
      </c>
      <c r="D107" s="61"/>
      <c r="E107" s="61"/>
      <c r="F107" s="61"/>
      <c r="G107" s="61"/>
      <c r="H107" s="61"/>
      <c r="I107" s="61"/>
      <c r="J107" s="61"/>
      <c r="K107" s="61"/>
      <c r="L107" s="61"/>
      <c r="M107" s="61"/>
      <c r="N107" s="61"/>
      <c r="O107" s="61"/>
      <c r="P107" s="61"/>
      <c r="Q107" s="61"/>
      <c r="R107" s="61"/>
      <c r="S107" s="61"/>
      <c r="T107" s="61"/>
      <c r="U107" s="61"/>
      <c r="V107" s="61"/>
      <c r="W107" s="61"/>
    </row>
    <row r="108" spans="1:23" ht="14.25" customHeight="1" x14ac:dyDescent="0.25">
      <c r="A108" s="327" t="s">
        <v>223</v>
      </c>
      <c r="B108" s="300"/>
      <c r="C108" s="23">
        <f>161/C107</f>
        <v>0.28345070422535212</v>
      </c>
      <c r="D108" s="61"/>
      <c r="E108" s="61"/>
      <c r="F108" s="61"/>
      <c r="G108" s="61"/>
      <c r="H108" s="61"/>
      <c r="I108" s="61"/>
      <c r="J108" s="61"/>
      <c r="K108" s="61"/>
      <c r="L108" s="61"/>
      <c r="M108" s="61"/>
      <c r="N108" s="61"/>
      <c r="O108" s="61"/>
      <c r="P108" s="61"/>
      <c r="Q108" s="61"/>
      <c r="R108" s="61"/>
      <c r="S108" s="61"/>
      <c r="T108" s="61"/>
      <c r="U108" s="61"/>
      <c r="V108" s="61"/>
      <c r="W108" s="61"/>
    </row>
    <row r="109" spans="1:23" ht="14.25" customHeight="1" x14ac:dyDescent="0.25">
      <c r="A109" s="346" t="s">
        <v>224</v>
      </c>
      <c r="B109" s="347"/>
      <c r="C109" s="115">
        <f>242/C107</f>
        <v>0.426056338028169</v>
      </c>
      <c r="D109" s="61"/>
      <c r="E109" s="61"/>
      <c r="F109" s="61"/>
      <c r="G109" s="61"/>
      <c r="H109" s="61"/>
      <c r="I109" s="61"/>
      <c r="J109" s="61"/>
      <c r="K109" s="61"/>
      <c r="L109" s="61"/>
      <c r="M109" s="61"/>
      <c r="N109" s="61"/>
      <c r="O109" s="61"/>
      <c r="P109" s="61"/>
      <c r="Q109" s="61"/>
      <c r="R109" s="61"/>
      <c r="S109" s="61"/>
      <c r="T109" s="61"/>
      <c r="U109" s="61"/>
      <c r="V109" s="61"/>
      <c r="W109" s="61"/>
    </row>
    <row r="110" spans="1:23" ht="14.25" customHeight="1" x14ac:dyDescent="0.25">
      <c r="A110" s="346" t="s">
        <v>225</v>
      </c>
      <c r="B110" s="347"/>
      <c r="C110" s="115">
        <f>124/C107</f>
        <v>0.21830985915492956</v>
      </c>
      <c r="D110" s="61"/>
      <c r="E110" s="61"/>
      <c r="F110" s="61"/>
      <c r="G110" s="61"/>
      <c r="H110" s="61"/>
      <c r="I110" s="61"/>
      <c r="J110" s="61"/>
      <c r="K110" s="61"/>
      <c r="L110" s="61"/>
      <c r="M110" s="61"/>
      <c r="N110" s="61"/>
      <c r="O110" s="61"/>
      <c r="P110" s="61"/>
      <c r="Q110" s="61"/>
      <c r="R110" s="61"/>
      <c r="S110" s="61"/>
      <c r="T110" s="61"/>
      <c r="U110" s="61"/>
      <c r="V110" s="61"/>
      <c r="W110" s="61"/>
    </row>
    <row r="111" spans="1:23" ht="15.75" customHeight="1" x14ac:dyDescent="0.25">
      <c r="A111" s="308" t="s">
        <v>190</v>
      </c>
      <c r="B111" s="309"/>
      <c r="C111" s="115">
        <f>30/C107</f>
        <v>5.2816901408450703E-2</v>
      </c>
      <c r="D111" s="61"/>
      <c r="E111" s="61"/>
      <c r="F111" s="61"/>
      <c r="G111" s="61"/>
      <c r="H111" s="61"/>
      <c r="I111" s="61"/>
      <c r="J111" s="61"/>
      <c r="K111" s="61"/>
      <c r="L111" s="61"/>
      <c r="M111" s="61"/>
      <c r="N111" s="61"/>
      <c r="O111" s="61"/>
      <c r="P111" s="61"/>
      <c r="Q111" s="61"/>
      <c r="R111" s="61"/>
      <c r="S111" s="61"/>
      <c r="T111" s="61"/>
      <c r="U111" s="61"/>
      <c r="V111" s="61"/>
      <c r="W111" s="61"/>
    </row>
    <row r="112" spans="1:23" ht="15.75" customHeight="1" thickBot="1" x14ac:dyDescent="0.3">
      <c r="A112" s="310" t="s">
        <v>608</v>
      </c>
      <c r="B112" s="311"/>
      <c r="C112" s="217">
        <f>11/C107</f>
        <v>1.936619718309859E-2</v>
      </c>
      <c r="D112" s="61"/>
      <c r="E112" s="61"/>
      <c r="F112" s="61"/>
      <c r="G112" s="61"/>
      <c r="H112" s="61"/>
      <c r="I112" s="61"/>
      <c r="J112" s="61"/>
      <c r="K112" s="61"/>
      <c r="L112" s="61"/>
      <c r="M112" s="61"/>
      <c r="N112" s="61"/>
      <c r="O112" s="61"/>
      <c r="P112" s="61"/>
      <c r="Q112" s="61"/>
      <c r="R112" s="61"/>
      <c r="S112" s="61"/>
      <c r="T112" s="61"/>
      <c r="U112" s="61"/>
      <c r="V112" s="61"/>
      <c r="W112" s="61"/>
    </row>
    <row r="113" spans="1:23" x14ac:dyDescent="0.25">
      <c r="A113" s="266"/>
      <c r="B113" s="266"/>
      <c r="C113" s="21"/>
      <c r="D113" s="61"/>
      <c r="E113" s="61"/>
      <c r="F113" s="61"/>
      <c r="G113" s="61"/>
      <c r="H113" s="61"/>
      <c r="I113" s="61"/>
      <c r="J113" s="61"/>
      <c r="K113" s="61"/>
      <c r="L113" s="61"/>
      <c r="M113" s="61"/>
      <c r="N113" s="61"/>
      <c r="O113" s="61"/>
      <c r="P113" s="61"/>
      <c r="Q113" s="61"/>
      <c r="R113" s="61"/>
      <c r="S113" s="61"/>
      <c r="T113" s="61"/>
      <c r="U113" s="61"/>
      <c r="V113" s="61"/>
      <c r="W113" s="61"/>
    </row>
    <row r="114" spans="1:23" ht="14.4" thickBot="1" x14ac:dyDescent="0.3">
      <c r="A114" s="204" t="s">
        <v>189</v>
      </c>
      <c r="B114" s="204"/>
      <c r="C114" s="21"/>
      <c r="D114" s="61"/>
      <c r="E114" s="61"/>
      <c r="F114" s="61"/>
      <c r="G114" s="61"/>
      <c r="H114" s="61"/>
      <c r="I114" s="61"/>
      <c r="J114" s="61"/>
      <c r="K114" s="61"/>
      <c r="L114" s="61"/>
      <c r="M114" s="61"/>
      <c r="N114" s="61"/>
      <c r="O114" s="61"/>
      <c r="P114" s="61"/>
      <c r="Q114" s="61"/>
      <c r="R114" s="61"/>
      <c r="S114" s="61"/>
      <c r="T114" s="61"/>
      <c r="U114" s="61"/>
      <c r="V114" s="61"/>
      <c r="W114" s="61"/>
    </row>
    <row r="115" spans="1:23" x14ac:dyDescent="0.25">
      <c r="A115" s="276"/>
      <c r="B115" s="277"/>
      <c r="C115" s="206" t="s">
        <v>78</v>
      </c>
      <c r="D115" s="61"/>
      <c r="E115" s="61"/>
      <c r="F115" s="61"/>
      <c r="G115" s="61"/>
      <c r="H115" s="61"/>
      <c r="I115" s="61"/>
      <c r="J115" s="61"/>
      <c r="K115" s="61"/>
      <c r="L115" s="61"/>
      <c r="M115" s="61"/>
      <c r="N115" s="61"/>
      <c r="O115" s="61"/>
      <c r="P115" s="61"/>
      <c r="Q115" s="61"/>
      <c r="R115" s="61"/>
      <c r="S115" s="61"/>
      <c r="T115" s="61"/>
      <c r="U115" s="61"/>
      <c r="V115" s="61"/>
      <c r="W115" s="61"/>
    </row>
    <row r="116" spans="1:23" x14ac:dyDescent="0.25">
      <c r="A116" s="278"/>
      <c r="B116" s="279"/>
      <c r="C116" s="83" t="s">
        <v>79</v>
      </c>
      <c r="D116" s="61"/>
      <c r="E116" s="61"/>
      <c r="F116" s="61"/>
      <c r="G116" s="61"/>
      <c r="H116" s="61"/>
      <c r="I116" s="61"/>
      <c r="J116" s="61"/>
      <c r="K116" s="61"/>
      <c r="L116" s="61"/>
      <c r="M116" s="61"/>
      <c r="N116" s="61"/>
      <c r="O116" s="61"/>
      <c r="P116" s="61"/>
      <c r="Q116" s="61"/>
      <c r="R116" s="61"/>
      <c r="S116" s="61"/>
      <c r="T116" s="61"/>
      <c r="U116" s="61"/>
      <c r="V116" s="61"/>
      <c r="W116" s="61"/>
    </row>
    <row r="117" spans="1:23" x14ac:dyDescent="0.25">
      <c r="A117" s="303" t="s">
        <v>74</v>
      </c>
      <c r="B117" s="304"/>
      <c r="C117" s="8">
        <v>507</v>
      </c>
      <c r="D117" s="61"/>
      <c r="E117" s="61"/>
      <c r="F117" s="61"/>
      <c r="G117" s="61"/>
      <c r="H117" s="61"/>
      <c r="I117" s="61"/>
      <c r="J117" s="61"/>
      <c r="K117" s="61"/>
      <c r="L117" s="61"/>
      <c r="M117" s="61"/>
      <c r="N117" s="61"/>
      <c r="O117" s="61"/>
      <c r="P117" s="61"/>
      <c r="Q117" s="61"/>
      <c r="R117" s="61"/>
      <c r="S117" s="61"/>
      <c r="T117" s="61"/>
      <c r="U117" s="61"/>
      <c r="V117" s="61"/>
      <c r="W117" s="61"/>
    </row>
    <row r="118" spans="1:23" ht="14.25" customHeight="1" x14ac:dyDescent="0.25">
      <c r="A118" s="327" t="s">
        <v>220</v>
      </c>
      <c r="B118" s="300"/>
      <c r="C118" s="23">
        <f>126/C117</f>
        <v>0.24852071005917159</v>
      </c>
      <c r="D118" s="61"/>
      <c r="E118" s="61"/>
      <c r="F118" s="61"/>
      <c r="G118" s="61"/>
      <c r="H118" s="61"/>
      <c r="I118" s="61"/>
      <c r="J118" s="61"/>
      <c r="K118" s="61"/>
      <c r="L118" s="61"/>
      <c r="M118" s="61"/>
      <c r="N118" s="61"/>
      <c r="O118" s="61"/>
      <c r="P118" s="61"/>
      <c r="Q118" s="61"/>
      <c r="R118" s="61"/>
      <c r="S118" s="61"/>
      <c r="T118" s="61"/>
      <c r="U118" s="61"/>
      <c r="V118" s="61"/>
      <c r="W118" s="61"/>
    </row>
    <row r="119" spans="1:23" ht="14.25" customHeight="1" x14ac:dyDescent="0.25">
      <c r="A119" s="327" t="s">
        <v>199</v>
      </c>
      <c r="B119" s="300"/>
      <c r="C119" s="23">
        <f>250/C117</f>
        <v>0.49309664694280081</v>
      </c>
      <c r="D119" s="61"/>
      <c r="E119" s="61"/>
      <c r="F119" s="61"/>
      <c r="G119" s="61"/>
      <c r="H119" s="61"/>
      <c r="I119" s="61"/>
      <c r="J119" s="61"/>
      <c r="K119" s="61"/>
      <c r="L119" s="61"/>
      <c r="M119" s="61"/>
      <c r="N119" s="61"/>
      <c r="O119" s="61"/>
      <c r="P119" s="61"/>
      <c r="Q119" s="61"/>
      <c r="R119" s="61"/>
      <c r="S119" s="61"/>
      <c r="T119" s="61"/>
      <c r="U119" s="61"/>
      <c r="V119" s="61"/>
      <c r="W119" s="61"/>
    </row>
    <row r="120" spans="1:23" ht="14.25" customHeight="1" x14ac:dyDescent="0.25">
      <c r="A120" s="327" t="s">
        <v>226</v>
      </c>
      <c r="B120" s="300"/>
      <c r="C120" s="23">
        <f>114/C117</f>
        <v>0.22485207100591717</v>
      </c>
      <c r="D120" s="61"/>
      <c r="E120" s="61"/>
      <c r="F120" s="61"/>
      <c r="G120" s="61"/>
      <c r="H120" s="61"/>
      <c r="I120" s="61"/>
      <c r="J120" s="61"/>
      <c r="K120" s="61"/>
      <c r="L120" s="61"/>
      <c r="M120" s="61"/>
      <c r="N120" s="61"/>
      <c r="O120" s="61"/>
      <c r="P120" s="61"/>
      <c r="Q120" s="61"/>
      <c r="R120" s="61"/>
      <c r="S120" s="61"/>
      <c r="T120" s="61"/>
      <c r="U120" s="61"/>
      <c r="V120" s="61"/>
      <c r="W120" s="61"/>
    </row>
    <row r="121" spans="1:23" ht="15" customHeight="1" x14ac:dyDescent="0.25">
      <c r="A121" s="327" t="s">
        <v>222</v>
      </c>
      <c r="B121" s="300"/>
      <c r="C121" s="23">
        <f>14/C117</f>
        <v>2.7613412228796843E-2</v>
      </c>
      <c r="D121" s="61"/>
      <c r="E121" s="61"/>
      <c r="F121" s="61"/>
      <c r="G121" s="61"/>
      <c r="H121" s="61"/>
      <c r="I121" s="61"/>
      <c r="J121" s="61"/>
      <c r="K121" s="61"/>
      <c r="L121" s="61"/>
      <c r="M121" s="61"/>
      <c r="N121" s="61"/>
      <c r="O121" s="61"/>
      <c r="P121" s="61"/>
      <c r="Q121" s="61"/>
      <c r="R121" s="61"/>
      <c r="S121" s="61"/>
      <c r="T121" s="61"/>
      <c r="U121" s="61"/>
      <c r="V121" s="61"/>
      <c r="W121" s="61"/>
    </row>
    <row r="122" spans="1:23" ht="15" customHeight="1" thickBot="1" x14ac:dyDescent="0.3">
      <c r="A122" s="295" t="s">
        <v>634</v>
      </c>
      <c r="B122" s="345"/>
      <c r="C122" s="25">
        <f>3/C117</f>
        <v>5.9171597633136093E-3</v>
      </c>
      <c r="D122" s="61"/>
      <c r="E122" s="61"/>
      <c r="F122" s="61"/>
      <c r="G122" s="61"/>
      <c r="H122" s="61"/>
      <c r="I122" s="61"/>
      <c r="J122" s="61"/>
      <c r="K122" s="61"/>
      <c r="L122" s="61"/>
      <c r="M122" s="61"/>
      <c r="N122" s="61"/>
      <c r="O122" s="61"/>
      <c r="P122" s="61"/>
      <c r="Q122" s="61"/>
      <c r="R122" s="61"/>
      <c r="S122" s="61"/>
      <c r="T122" s="61"/>
      <c r="U122" s="61"/>
      <c r="V122" s="61"/>
      <c r="W122" s="61"/>
    </row>
    <row r="123" spans="1:23" x14ac:dyDescent="0.25">
      <c r="A123" s="266"/>
      <c r="B123" s="266"/>
      <c r="C123" s="21"/>
      <c r="D123" s="61"/>
      <c r="E123" s="61"/>
      <c r="F123" s="61"/>
      <c r="G123" s="61"/>
      <c r="H123" s="61"/>
      <c r="I123" s="61"/>
      <c r="J123" s="61"/>
      <c r="K123" s="61"/>
      <c r="L123" s="61"/>
      <c r="M123" s="61"/>
      <c r="N123" s="61"/>
      <c r="O123" s="61"/>
      <c r="P123" s="61"/>
      <c r="Q123" s="61"/>
      <c r="R123" s="61"/>
      <c r="S123" s="61"/>
      <c r="T123" s="61"/>
      <c r="U123" s="61"/>
      <c r="V123" s="61"/>
      <c r="W123" s="61"/>
    </row>
    <row r="124" spans="1:23" s="106" customFormat="1" ht="15" customHeight="1" x14ac:dyDescent="0.25">
      <c r="A124" s="110" t="s">
        <v>587</v>
      </c>
      <c r="B124" s="110"/>
      <c r="C124" s="107"/>
      <c r="D124" s="107"/>
      <c r="E124" s="105"/>
      <c r="F124" s="105"/>
      <c r="G124" s="105"/>
      <c r="H124" s="105"/>
      <c r="I124" s="105"/>
      <c r="J124" s="105"/>
      <c r="K124" s="105"/>
      <c r="L124" s="105"/>
      <c r="M124" s="105"/>
      <c r="N124" s="105"/>
      <c r="O124" s="105"/>
      <c r="P124" s="105"/>
      <c r="Q124" s="105"/>
      <c r="R124" s="105"/>
      <c r="S124" s="105"/>
      <c r="T124" s="105"/>
      <c r="U124" s="105"/>
      <c r="V124" s="105"/>
      <c r="W124" s="105"/>
    </row>
    <row r="125" spans="1:23" x14ac:dyDescent="0.25">
      <c r="A125" s="307"/>
      <c r="B125" s="307"/>
      <c r="C125" s="61"/>
      <c r="D125" s="61"/>
      <c r="E125" s="61"/>
      <c r="F125" s="61"/>
      <c r="G125" s="61"/>
      <c r="H125" s="61"/>
      <c r="I125" s="61"/>
      <c r="J125" s="61"/>
      <c r="K125" s="61"/>
      <c r="L125" s="61"/>
      <c r="M125" s="61"/>
      <c r="N125" s="61"/>
      <c r="O125" s="61"/>
      <c r="P125" s="61"/>
      <c r="Q125" s="61"/>
      <c r="R125" s="61"/>
      <c r="S125" s="61"/>
      <c r="T125" s="61"/>
      <c r="U125" s="61"/>
      <c r="V125" s="61"/>
      <c r="W125" s="61"/>
    </row>
    <row r="126" spans="1:23" ht="14.4" thickBot="1" x14ac:dyDescent="0.3">
      <c r="A126" s="204" t="s">
        <v>185</v>
      </c>
      <c r="B126" s="204"/>
      <c r="C126" s="21"/>
      <c r="D126" s="61"/>
      <c r="E126" s="61"/>
      <c r="F126" s="61"/>
      <c r="G126" s="61"/>
      <c r="H126" s="61"/>
      <c r="I126" s="61"/>
      <c r="J126" s="61"/>
      <c r="K126" s="61"/>
      <c r="L126" s="61"/>
      <c r="M126" s="61"/>
      <c r="N126" s="61"/>
      <c r="O126" s="61"/>
      <c r="P126" s="61"/>
      <c r="Q126" s="61"/>
      <c r="R126" s="61"/>
      <c r="S126" s="61"/>
      <c r="T126" s="61"/>
      <c r="U126" s="61"/>
      <c r="V126" s="61"/>
      <c r="W126" s="61"/>
    </row>
    <row r="127" spans="1:23" x14ac:dyDescent="0.25">
      <c r="A127" s="276"/>
      <c r="B127" s="277"/>
      <c r="C127" s="206" t="s">
        <v>78</v>
      </c>
      <c r="D127" s="61"/>
      <c r="E127" s="61"/>
      <c r="F127" s="61"/>
      <c r="G127" s="61"/>
      <c r="H127" s="61"/>
      <c r="I127" s="61"/>
      <c r="J127" s="61"/>
      <c r="K127" s="61"/>
      <c r="L127" s="61"/>
      <c r="M127" s="61"/>
      <c r="N127" s="61"/>
      <c r="O127" s="61"/>
      <c r="P127" s="61"/>
      <c r="Q127" s="61"/>
      <c r="R127" s="61"/>
      <c r="S127" s="61"/>
      <c r="T127" s="61"/>
      <c r="U127" s="61"/>
      <c r="V127" s="61"/>
      <c r="W127" s="61"/>
    </row>
    <row r="128" spans="1:23" x14ac:dyDescent="0.25">
      <c r="A128" s="278"/>
      <c r="B128" s="279"/>
      <c r="C128" s="83" t="s">
        <v>79</v>
      </c>
      <c r="D128" s="61"/>
      <c r="E128" s="61"/>
      <c r="F128" s="61"/>
      <c r="G128" s="61"/>
      <c r="H128" s="61"/>
      <c r="I128" s="61"/>
      <c r="J128" s="61"/>
      <c r="K128" s="61"/>
      <c r="L128" s="61"/>
      <c r="M128" s="61"/>
      <c r="N128" s="61"/>
      <c r="O128" s="61"/>
      <c r="P128" s="61"/>
      <c r="Q128" s="61"/>
      <c r="R128" s="61"/>
      <c r="S128" s="61"/>
      <c r="T128" s="61"/>
      <c r="U128" s="61"/>
      <c r="V128" s="61"/>
      <c r="W128" s="61"/>
    </row>
    <row r="129" spans="1:23" x14ac:dyDescent="0.25">
      <c r="A129" s="303" t="s">
        <v>74</v>
      </c>
      <c r="B129" s="304"/>
      <c r="C129" s="8">
        <v>576</v>
      </c>
      <c r="D129" s="61"/>
      <c r="E129" s="61"/>
      <c r="F129" s="61"/>
      <c r="G129" s="61"/>
      <c r="H129" s="61"/>
      <c r="I129" s="61"/>
      <c r="J129" s="61"/>
      <c r="K129" s="61"/>
      <c r="L129" s="61"/>
      <c r="M129" s="61"/>
      <c r="N129" s="61"/>
      <c r="O129" s="61"/>
      <c r="P129" s="61"/>
      <c r="Q129" s="61"/>
      <c r="R129" s="61"/>
      <c r="S129" s="61"/>
      <c r="T129" s="61"/>
      <c r="U129" s="61"/>
      <c r="V129" s="61"/>
      <c r="W129" s="61"/>
    </row>
    <row r="130" spans="1:23" ht="14.25" customHeight="1" x14ac:dyDescent="0.25">
      <c r="A130" s="327" t="s">
        <v>227</v>
      </c>
      <c r="B130" s="300"/>
      <c r="C130" s="23">
        <f>323/C129</f>
        <v>0.56076388888888884</v>
      </c>
      <c r="D130" s="61"/>
      <c r="E130" s="61"/>
      <c r="F130" s="61"/>
      <c r="G130" s="61"/>
      <c r="H130" s="61"/>
      <c r="I130" s="61"/>
      <c r="J130" s="61"/>
      <c r="K130" s="61"/>
      <c r="L130" s="61"/>
      <c r="M130" s="61"/>
      <c r="N130" s="61"/>
      <c r="O130" s="61"/>
      <c r="P130" s="61"/>
      <c r="Q130" s="61"/>
      <c r="R130" s="61"/>
      <c r="S130" s="61"/>
      <c r="T130" s="61"/>
      <c r="U130" s="61"/>
      <c r="V130" s="61"/>
      <c r="W130" s="61"/>
    </row>
    <row r="131" spans="1:23" ht="14.25" customHeight="1" x14ac:dyDescent="0.25">
      <c r="A131" s="327" t="s">
        <v>228</v>
      </c>
      <c r="B131" s="300"/>
      <c r="C131" s="23">
        <f>164/C129</f>
        <v>0.28472222222222221</v>
      </c>
      <c r="D131" s="61"/>
      <c r="E131" s="61"/>
      <c r="F131" s="61"/>
      <c r="G131" s="61"/>
      <c r="H131" s="61"/>
      <c r="I131" s="61"/>
      <c r="J131" s="61"/>
      <c r="K131" s="61"/>
      <c r="L131" s="61"/>
      <c r="M131" s="61"/>
      <c r="N131" s="61"/>
      <c r="O131" s="61"/>
      <c r="P131" s="61"/>
      <c r="Q131" s="61"/>
      <c r="R131" s="61"/>
      <c r="S131" s="61"/>
      <c r="T131" s="61"/>
      <c r="U131" s="61"/>
      <c r="V131" s="61"/>
      <c r="W131" s="61"/>
    </row>
    <row r="132" spans="1:23" ht="14.25" customHeight="1" x14ac:dyDescent="0.25">
      <c r="A132" s="327" t="s">
        <v>229</v>
      </c>
      <c r="B132" s="300"/>
      <c r="C132" s="23">
        <f>52/C129</f>
        <v>9.0277777777777776E-2</v>
      </c>
      <c r="D132" s="61"/>
      <c r="E132" s="61"/>
      <c r="F132" s="61"/>
      <c r="G132" s="61"/>
      <c r="H132" s="61"/>
      <c r="I132" s="61"/>
      <c r="J132" s="61"/>
      <c r="K132" s="61"/>
      <c r="L132" s="61"/>
      <c r="M132" s="61"/>
      <c r="N132" s="61"/>
      <c r="O132" s="61"/>
      <c r="P132" s="61"/>
      <c r="Q132" s="61"/>
      <c r="R132" s="61"/>
      <c r="S132" s="61"/>
      <c r="T132" s="61"/>
      <c r="U132" s="61"/>
      <c r="V132" s="61"/>
      <c r="W132" s="61"/>
    </row>
    <row r="133" spans="1:23" ht="14.25" customHeight="1" x14ac:dyDescent="0.25">
      <c r="A133" s="327" t="s">
        <v>230</v>
      </c>
      <c r="B133" s="300"/>
      <c r="C133" s="23">
        <f>17/C129</f>
        <v>2.9513888888888888E-2</v>
      </c>
      <c r="D133" s="61"/>
      <c r="E133" s="61"/>
      <c r="F133" s="61"/>
      <c r="G133" s="61"/>
      <c r="H133" s="61"/>
      <c r="I133" s="61"/>
      <c r="J133" s="61"/>
      <c r="K133" s="61"/>
      <c r="L133" s="61"/>
      <c r="M133" s="61"/>
      <c r="N133" s="61"/>
      <c r="O133" s="61"/>
      <c r="P133" s="61"/>
      <c r="Q133" s="61"/>
      <c r="R133" s="61"/>
      <c r="S133" s="61"/>
      <c r="T133" s="61"/>
      <c r="U133" s="61"/>
      <c r="V133" s="61"/>
      <c r="W133" s="61"/>
    </row>
    <row r="134" spans="1:23" ht="15" customHeight="1" x14ac:dyDescent="0.25">
      <c r="A134" s="327" t="s">
        <v>231</v>
      </c>
      <c r="B134" s="300"/>
      <c r="C134" s="23">
        <f>17/C129</f>
        <v>2.9513888888888888E-2</v>
      </c>
      <c r="D134" s="61"/>
      <c r="E134" s="61"/>
      <c r="F134" s="61"/>
      <c r="G134" s="61"/>
      <c r="H134" s="61"/>
      <c r="I134" s="61"/>
      <c r="J134" s="61"/>
      <c r="K134" s="61"/>
      <c r="L134" s="61"/>
      <c r="M134" s="61"/>
      <c r="N134" s="61"/>
      <c r="O134" s="61"/>
      <c r="P134" s="61"/>
      <c r="Q134" s="61"/>
      <c r="R134" s="61"/>
      <c r="S134" s="61"/>
      <c r="T134" s="61"/>
      <c r="U134" s="61"/>
      <c r="V134" s="61"/>
      <c r="W134" s="61"/>
    </row>
    <row r="135" spans="1:23" ht="15" customHeight="1" thickBot="1" x14ac:dyDescent="0.3">
      <c r="A135" s="295" t="s">
        <v>635</v>
      </c>
      <c r="B135" s="345"/>
      <c r="C135" s="25">
        <f>3/C129</f>
        <v>5.208333333333333E-3</v>
      </c>
      <c r="D135" s="61"/>
      <c r="E135" s="61"/>
      <c r="F135" s="61"/>
      <c r="G135" s="61"/>
      <c r="H135" s="61"/>
      <c r="I135" s="61"/>
      <c r="J135" s="61"/>
      <c r="K135" s="61"/>
      <c r="L135" s="61"/>
      <c r="M135" s="61"/>
      <c r="N135" s="61"/>
      <c r="O135" s="61"/>
      <c r="P135" s="61"/>
      <c r="Q135" s="61"/>
      <c r="R135" s="61"/>
      <c r="S135" s="61"/>
      <c r="T135" s="61"/>
      <c r="U135" s="61"/>
      <c r="V135" s="61"/>
      <c r="W135" s="61"/>
    </row>
    <row r="136" spans="1:23" ht="14.4" x14ac:dyDescent="0.3">
      <c r="A136" s="350" t="s">
        <v>37</v>
      </c>
      <c r="B136" s="262"/>
      <c r="C136" s="61"/>
      <c r="D136" s="61"/>
      <c r="E136" s="61"/>
      <c r="F136" s="61"/>
      <c r="G136" s="61"/>
      <c r="H136" s="61"/>
      <c r="I136" s="61"/>
      <c r="J136" s="61"/>
      <c r="K136" s="61"/>
      <c r="L136" s="61"/>
      <c r="M136" s="61"/>
      <c r="N136" s="61"/>
      <c r="O136" s="61"/>
      <c r="P136" s="61"/>
      <c r="Q136" s="61"/>
      <c r="R136" s="61"/>
      <c r="S136" s="61"/>
      <c r="T136" s="61"/>
      <c r="U136" s="61"/>
      <c r="V136" s="61"/>
      <c r="W136" s="61"/>
    </row>
    <row r="137" spans="1:23" ht="14.4" thickBot="1" x14ac:dyDescent="0.3">
      <c r="A137" s="185" t="s">
        <v>186</v>
      </c>
      <c r="B137" s="185"/>
      <c r="C137" s="61"/>
      <c r="D137" s="61"/>
      <c r="E137" s="61"/>
      <c r="F137" s="61"/>
      <c r="G137" s="61"/>
      <c r="H137" s="61"/>
      <c r="I137" s="61"/>
      <c r="J137" s="61"/>
      <c r="K137" s="61"/>
      <c r="L137" s="61"/>
      <c r="M137" s="61"/>
      <c r="N137" s="61"/>
      <c r="O137" s="61"/>
      <c r="P137" s="61"/>
      <c r="Q137" s="61"/>
      <c r="R137" s="61"/>
      <c r="S137" s="61"/>
      <c r="T137" s="61"/>
      <c r="U137" s="61"/>
      <c r="V137" s="61"/>
      <c r="W137" s="61"/>
    </row>
    <row r="138" spans="1:23" ht="15" customHeight="1" x14ac:dyDescent="0.25">
      <c r="A138" s="276"/>
      <c r="B138" s="277"/>
      <c r="C138" s="108" t="s">
        <v>78</v>
      </c>
      <c r="D138" s="64"/>
      <c r="E138" s="64"/>
      <c r="F138" s="64"/>
      <c r="G138" s="64"/>
      <c r="H138" s="64"/>
      <c r="I138" s="64"/>
      <c r="J138" s="64"/>
      <c r="K138" s="64"/>
      <c r="L138" s="62"/>
      <c r="M138" s="61"/>
      <c r="N138" s="61"/>
      <c r="O138" s="61"/>
      <c r="P138" s="61"/>
      <c r="Q138" s="61"/>
      <c r="R138" s="61"/>
      <c r="S138" s="61"/>
      <c r="T138" s="61"/>
      <c r="U138" s="61"/>
      <c r="V138" s="61"/>
      <c r="W138" s="61"/>
    </row>
    <row r="139" spans="1:23" x14ac:dyDescent="0.25">
      <c r="A139" s="278"/>
      <c r="B139" s="279"/>
      <c r="C139" s="112" t="s">
        <v>79</v>
      </c>
      <c r="D139" s="55"/>
      <c r="E139" s="55"/>
      <c r="F139" s="55"/>
      <c r="G139" s="55"/>
      <c r="H139" s="55"/>
      <c r="I139" s="55"/>
      <c r="J139" s="55"/>
      <c r="K139" s="55"/>
      <c r="L139" s="65"/>
      <c r="M139" s="61"/>
      <c r="N139" s="61"/>
      <c r="O139" s="61"/>
      <c r="P139" s="61"/>
      <c r="Q139" s="61"/>
      <c r="R139" s="61"/>
      <c r="S139" s="61"/>
      <c r="T139" s="61"/>
      <c r="U139" s="61"/>
      <c r="V139" s="61"/>
      <c r="W139" s="61"/>
    </row>
    <row r="140" spans="1:23" s="61" customFormat="1" ht="79.2" x14ac:dyDescent="0.25">
      <c r="A140" s="418"/>
      <c r="B140" s="419"/>
      <c r="C140" s="207" t="s">
        <v>393</v>
      </c>
      <c r="D140" s="207" t="s">
        <v>192</v>
      </c>
      <c r="E140" s="207" t="s">
        <v>193</v>
      </c>
      <c r="F140" s="207" t="s">
        <v>394</v>
      </c>
      <c r="G140" s="207" t="s">
        <v>395</v>
      </c>
      <c r="H140" s="207" t="s">
        <v>196</v>
      </c>
      <c r="I140" s="207" t="s">
        <v>396</v>
      </c>
      <c r="J140" s="207" t="s">
        <v>397</v>
      </c>
      <c r="K140" s="207" t="s">
        <v>398</v>
      </c>
      <c r="L140" s="208" t="s">
        <v>399</v>
      </c>
    </row>
    <row r="141" spans="1:23" x14ac:dyDescent="0.25">
      <c r="A141" s="303" t="s">
        <v>74</v>
      </c>
      <c r="B141" s="304"/>
      <c r="C141" s="14">
        <v>567</v>
      </c>
      <c r="D141" s="14">
        <v>561</v>
      </c>
      <c r="E141" s="14">
        <v>571</v>
      </c>
      <c r="F141" s="14">
        <v>575</v>
      </c>
      <c r="G141" s="14">
        <v>571</v>
      </c>
      <c r="H141" s="14">
        <v>571</v>
      </c>
      <c r="I141" s="14">
        <v>563</v>
      </c>
      <c r="J141" s="14">
        <v>574</v>
      </c>
      <c r="K141" s="14">
        <v>385</v>
      </c>
      <c r="L141" s="8">
        <v>376</v>
      </c>
      <c r="M141" s="61"/>
      <c r="N141" s="61"/>
      <c r="O141" s="61"/>
      <c r="P141" s="61"/>
      <c r="Q141" s="61"/>
      <c r="R141" s="61"/>
      <c r="S141" s="61"/>
      <c r="T141" s="61"/>
      <c r="U141" s="61"/>
      <c r="V141" s="61"/>
      <c r="W141" s="61"/>
    </row>
    <row r="142" spans="1:23" x14ac:dyDescent="0.25">
      <c r="A142" s="327" t="s">
        <v>80</v>
      </c>
      <c r="B142" s="300"/>
      <c r="C142" s="17">
        <v>0.38271604938271603</v>
      </c>
      <c r="D142" s="17">
        <v>0.76114081996434935</v>
      </c>
      <c r="E142" s="17">
        <v>0.25919439579684761</v>
      </c>
      <c r="F142" s="17">
        <v>0.85913043478260864</v>
      </c>
      <c r="G142" s="17">
        <v>0.68126094570928197</v>
      </c>
      <c r="H142" s="17">
        <v>0.52189141856392296</v>
      </c>
      <c r="I142" s="17">
        <v>0.33570159857904086</v>
      </c>
      <c r="J142" s="17">
        <v>0.60278745644599308</v>
      </c>
      <c r="K142" s="17">
        <v>0.2805194805194805</v>
      </c>
      <c r="L142" s="85">
        <v>0.5</v>
      </c>
      <c r="M142" s="61"/>
      <c r="N142" s="61"/>
      <c r="O142" s="61"/>
      <c r="P142" s="61"/>
      <c r="Q142" s="61"/>
      <c r="R142" s="61"/>
      <c r="S142" s="61"/>
      <c r="T142" s="61"/>
      <c r="U142" s="61"/>
      <c r="V142" s="61"/>
      <c r="W142" s="61"/>
    </row>
    <row r="143" spans="1:23" x14ac:dyDescent="0.25">
      <c r="A143" s="327" t="s">
        <v>81</v>
      </c>
      <c r="B143" s="300"/>
      <c r="C143" s="17">
        <v>0.5679012345679012</v>
      </c>
      <c r="D143" s="17">
        <v>0.22103386809269163</v>
      </c>
      <c r="E143" s="17">
        <v>0.6112084063047285</v>
      </c>
      <c r="F143" s="17">
        <v>0.12173913043478261</v>
      </c>
      <c r="G143" s="17">
        <v>0.28721541155866898</v>
      </c>
      <c r="H143" s="17">
        <v>0.42206654991243431</v>
      </c>
      <c r="I143" s="17">
        <v>0.55772646536412074</v>
      </c>
      <c r="J143" s="17">
        <v>0.343205574912892</v>
      </c>
      <c r="K143" s="17">
        <v>0.61818181818181817</v>
      </c>
      <c r="L143" s="85">
        <v>0.46276595744680848</v>
      </c>
      <c r="M143" s="61"/>
      <c r="N143" s="61"/>
      <c r="O143" s="61"/>
      <c r="P143" s="61"/>
      <c r="Q143" s="61"/>
      <c r="R143" s="61"/>
      <c r="S143" s="61"/>
      <c r="T143" s="61"/>
      <c r="U143" s="61"/>
      <c r="V143" s="61"/>
      <c r="W143" s="61"/>
    </row>
    <row r="144" spans="1:23" ht="15" customHeight="1" thickBot="1" x14ac:dyDescent="0.3">
      <c r="A144" s="416" t="s">
        <v>605</v>
      </c>
      <c r="B144" s="345"/>
      <c r="C144" s="109">
        <v>4.9382716049382713E-2</v>
      </c>
      <c r="D144" s="109">
        <v>1.7825311942959002E-2</v>
      </c>
      <c r="E144" s="109">
        <v>0.1295971978984238</v>
      </c>
      <c r="F144" s="109">
        <v>1.9130434782608695E-2</v>
      </c>
      <c r="G144" s="109">
        <v>3.1523642732049037E-2</v>
      </c>
      <c r="H144" s="109">
        <v>5.6042031523642732E-2</v>
      </c>
      <c r="I144" s="109">
        <v>0.10657193605683836</v>
      </c>
      <c r="J144" s="109">
        <v>5.4006968641114983E-2</v>
      </c>
      <c r="K144" s="109">
        <v>0.1012987012987013</v>
      </c>
      <c r="L144" s="86">
        <v>3.7234042553191488E-2</v>
      </c>
      <c r="M144" s="61"/>
      <c r="N144" s="61"/>
      <c r="O144" s="61"/>
      <c r="P144" s="61"/>
      <c r="Q144" s="61"/>
      <c r="R144" s="61"/>
      <c r="S144" s="61"/>
      <c r="T144" s="61"/>
      <c r="U144" s="61"/>
      <c r="V144" s="61"/>
      <c r="W144" s="61"/>
    </row>
    <row r="145" spans="1:23" ht="15" customHeight="1" x14ac:dyDescent="0.25">
      <c r="A145" s="417"/>
      <c r="B145" s="417"/>
      <c r="C145" s="17"/>
      <c r="D145" s="17"/>
      <c r="E145" s="17"/>
      <c r="F145" s="17"/>
      <c r="G145" s="17"/>
      <c r="H145" s="17"/>
      <c r="I145" s="17"/>
      <c r="J145" s="17"/>
      <c r="K145" s="17"/>
      <c r="L145" s="17"/>
      <c r="M145" s="61"/>
      <c r="N145" s="61"/>
      <c r="O145" s="61"/>
      <c r="P145" s="61"/>
      <c r="Q145" s="61"/>
      <c r="R145" s="61"/>
      <c r="S145" s="61"/>
      <c r="T145" s="61"/>
      <c r="U145" s="61"/>
      <c r="V145" s="61"/>
      <c r="W145" s="61"/>
    </row>
    <row r="146" spans="1:23" ht="16.5" customHeight="1" thickBot="1" x14ac:dyDescent="0.3">
      <c r="A146" s="204" t="s">
        <v>382</v>
      </c>
      <c r="B146" s="204"/>
      <c r="C146" s="61"/>
      <c r="D146" s="61"/>
      <c r="E146" s="61"/>
      <c r="F146" s="61"/>
      <c r="G146" s="61"/>
      <c r="H146" s="61"/>
      <c r="I146" s="61"/>
      <c r="J146" s="61"/>
      <c r="K146" s="61"/>
      <c r="L146" s="61"/>
      <c r="M146" s="61"/>
      <c r="N146" s="61"/>
      <c r="O146" s="61"/>
      <c r="P146" s="61"/>
      <c r="Q146" s="61"/>
      <c r="R146" s="61"/>
      <c r="S146" s="61"/>
      <c r="T146" s="61"/>
      <c r="U146" s="61"/>
      <c r="V146" s="61"/>
      <c r="W146" s="61"/>
    </row>
    <row r="147" spans="1:23" x14ac:dyDescent="0.25">
      <c r="A147" s="276"/>
      <c r="B147" s="277"/>
      <c r="C147" s="108" t="s">
        <v>78</v>
      </c>
      <c r="D147" s="64"/>
      <c r="E147" s="64"/>
      <c r="F147" s="64"/>
      <c r="G147" s="64"/>
      <c r="H147" s="64"/>
      <c r="I147" s="64"/>
      <c r="J147" s="64"/>
      <c r="K147" s="64"/>
      <c r="L147" s="62"/>
      <c r="M147" s="61"/>
      <c r="N147" s="61"/>
      <c r="O147" s="61"/>
      <c r="P147" s="61"/>
      <c r="Q147" s="61"/>
      <c r="R147" s="61"/>
      <c r="S147" s="61"/>
      <c r="T147" s="61"/>
      <c r="U147" s="61"/>
      <c r="V147" s="61"/>
      <c r="W147" s="61"/>
    </row>
    <row r="148" spans="1:23" x14ac:dyDescent="0.25">
      <c r="A148" s="278"/>
      <c r="B148" s="279"/>
      <c r="C148" s="112" t="s">
        <v>79</v>
      </c>
      <c r="D148" s="72"/>
      <c r="E148" s="72"/>
      <c r="F148" s="73"/>
      <c r="G148" s="55"/>
      <c r="H148" s="55"/>
      <c r="I148" s="55"/>
      <c r="J148" s="55"/>
      <c r="K148" s="55"/>
      <c r="L148" s="65"/>
      <c r="M148" s="61"/>
      <c r="N148" s="61"/>
      <c r="O148" s="61"/>
      <c r="P148" s="61"/>
      <c r="Q148" s="61"/>
      <c r="R148" s="61"/>
      <c r="S148" s="61"/>
      <c r="T148" s="61"/>
      <c r="U148" s="61"/>
      <c r="V148" s="61"/>
      <c r="W148" s="61"/>
    </row>
    <row r="149" spans="1:23" s="91" customFormat="1" ht="79.8" x14ac:dyDescent="0.2">
      <c r="A149" s="414"/>
      <c r="B149" s="415"/>
      <c r="C149" s="52" t="s">
        <v>191</v>
      </c>
      <c r="D149" s="52" t="s">
        <v>192</v>
      </c>
      <c r="E149" s="52" t="s">
        <v>193</v>
      </c>
      <c r="F149" s="52" t="s">
        <v>194</v>
      </c>
      <c r="G149" s="52" t="s">
        <v>195</v>
      </c>
      <c r="H149" s="52" t="s">
        <v>196</v>
      </c>
      <c r="I149" s="218" t="s">
        <v>396</v>
      </c>
      <c r="J149" s="218" t="s">
        <v>397</v>
      </c>
      <c r="K149" s="218" t="s">
        <v>398</v>
      </c>
      <c r="L149" s="219" t="s">
        <v>399</v>
      </c>
      <c r="M149" s="21"/>
      <c r="N149" s="21"/>
      <c r="O149" s="21"/>
      <c r="P149" s="21"/>
      <c r="Q149" s="21"/>
      <c r="R149" s="21"/>
      <c r="S149" s="21"/>
      <c r="T149" s="21"/>
      <c r="U149" s="21"/>
      <c r="V149" s="21"/>
      <c r="W149" s="21"/>
    </row>
    <row r="150" spans="1:23" x14ac:dyDescent="0.25">
      <c r="A150" s="303" t="s">
        <v>74</v>
      </c>
      <c r="B150" s="304"/>
      <c r="C150" s="14">
        <v>217</v>
      </c>
      <c r="D150" s="14">
        <v>427</v>
      </c>
      <c r="E150" s="14">
        <v>148</v>
      </c>
      <c r="F150" s="14">
        <v>494</v>
      </c>
      <c r="G150" s="14">
        <v>384</v>
      </c>
      <c r="H150" s="14">
        <v>297</v>
      </c>
      <c r="I150" s="14">
        <v>189</v>
      </c>
      <c r="J150" s="14">
        <v>346</v>
      </c>
      <c r="K150" s="14">
        <v>108</v>
      </c>
      <c r="L150" s="8">
        <v>188</v>
      </c>
      <c r="M150" s="61"/>
      <c r="N150" s="61"/>
      <c r="O150" s="61"/>
      <c r="P150" s="61"/>
      <c r="Q150" s="61"/>
      <c r="R150" s="61"/>
      <c r="S150" s="61"/>
      <c r="T150" s="61"/>
      <c r="U150" s="61"/>
      <c r="V150" s="61"/>
      <c r="W150" s="61"/>
    </row>
    <row r="151" spans="1:23" ht="14.25" customHeight="1" x14ac:dyDescent="0.25">
      <c r="A151" s="327" t="s">
        <v>232</v>
      </c>
      <c r="B151" s="300"/>
      <c r="C151" s="18">
        <v>0.14746543778801843</v>
      </c>
      <c r="D151" s="17">
        <v>0.19437939110070257</v>
      </c>
      <c r="E151" s="17">
        <v>0.14189189189189189</v>
      </c>
      <c r="F151" s="17">
        <v>0.26518218623481782</v>
      </c>
      <c r="G151" s="17">
        <v>0.16666666666666666</v>
      </c>
      <c r="H151" s="17">
        <v>0.14814814814814814</v>
      </c>
      <c r="I151" s="17">
        <v>0.18518518518518517</v>
      </c>
      <c r="J151" s="17">
        <v>0.21098265895953758</v>
      </c>
      <c r="K151" s="17">
        <v>0.16666666666666666</v>
      </c>
      <c r="L151" s="85">
        <v>0.15957446808510639</v>
      </c>
      <c r="M151" s="61"/>
      <c r="N151" s="61"/>
      <c r="O151" s="61"/>
      <c r="P151" s="61"/>
      <c r="Q151" s="61"/>
      <c r="R151" s="61"/>
      <c r="S151" s="61"/>
      <c r="T151" s="61"/>
      <c r="U151" s="61"/>
      <c r="V151" s="61"/>
      <c r="W151" s="61"/>
    </row>
    <row r="152" spans="1:23" ht="14.25" customHeight="1" x14ac:dyDescent="0.25">
      <c r="A152" s="327" t="s">
        <v>199</v>
      </c>
      <c r="B152" s="300"/>
      <c r="C152" s="18">
        <v>0.39170506912442399</v>
      </c>
      <c r="D152" s="17">
        <v>0.35597189695550352</v>
      </c>
      <c r="E152" s="17">
        <v>0.33108108108108109</v>
      </c>
      <c r="F152" s="17">
        <v>0.44129554655870445</v>
      </c>
      <c r="G152" s="17">
        <v>0.40625</v>
      </c>
      <c r="H152" s="17">
        <v>0.38047138047138046</v>
      </c>
      <c r="I152" s="17">
        <v>0.455026455026455</v>
      </c>
      <c r="J152" s="17">
        <v>0.40462427745664742</v>
      </c>
      <c r="K152" s="17">
        <v>0.37962962962962965</v>
      </c>
      <c r="L152" s="85">
        <v>0.35106382978723405</v>
      </c>
      <c r="M152" s="61"/>
      <c r="N152" s="61"/>
      <c r="O152" s="61"/>
      <c r="P152" s="61"/>
      <c r="Q152" s="61"/>
      <c r="R152" s="61"/>
      <c r="S152" s="61"/>
      <c r="T152" s="61"/>
      <c r="U152" s="61"/>
      <c r="V152" s="61"/>
      <c r="W152" s="61"/>
    </row>
    <row r="153" spans="1:23" ht="14.25" customHeight="1" x14ac:dyDescent="0.25">
      <c r="A153" s="327" t="s">
        <v>233</v>
      </c>
      <c r="B153" s="300"/>
      <c r="C153" s="18">
        <v>0.29032258064516131</v>
      </c>
      <c r="D153" s="18">
        <v>0.28337236533957844</v>
      </c>
      <c r="E153" s="18">
        <v>0.39189189189189189</v>
      </c>
      <c r="F153" s="18">
        <v>0.2165991902834008</v>
      </c>
      <c r="G153" s="18">
        <v>0.2890625</v>
      </c>
      <c r="H153" s="18">
        <v>0.33670033670033672</v>
      </c>
      <c r="I153" s="18">
        <v>0.27513227513227512</v>
      </c>
      <c r="J153" s="18">
        <v>0.27167630057803466</v>
      </c>
      <c r="K153" s="18">
        <v>0.17592592592592593</v>
      </c>
      <c r="L153" s="23">
        <v>0.25</v>
      </c>
      <c r="M153" s="61"/>
      <c r="N153" s="61"/>
      <c r="O153" s="61"/>
      <c r="P153" s="61"/>
      <c r="Q153" s="61"/>
      <c r="R153" s="61"/>
      <c r="S153" s="61"/>
      <c r="T153" s="61"/>
      <c r="U153" s="61"/>
      <c r="V153" s="61"/>
      <c r="W153" s="61"/>
    </row>
    <row r="154" spans="1:23" ht="15" customHeight="1" x14ac:dyDescent="0.25">
      <c r="A154" s="327" t="s">
        <v>197</v>
      </c>
      <c r="B154" s="300"/>
      <c r="C154" s="18">
        <v>0.12442396313364056</v>
      </c>
      <c r="D154" s="18">
        <v>0.13583138173302109</v>
      </c>
      <c r="E154" s="18">
        <v>0.10810810810810811</v>
      </c>
      <c r="F154" s="18">
        <v>5.8704453441295545E-2</v>
      </c>
      <c r="G154" s="18">
        <v>9.8958333333333329E-2</v>
      </c>
      <c r="H154" s="18">
        <v>9.7643097643097643E-2</v>
      </c>
      <c r="I154" s="18">
        <v>6.8783068783068779E-2</v>
      </c>
      <c r="J154" s="18">
        <v>8.3815028901734104E-2</v>
      </c>
      <c r="K154" s="18">
        <v>4.6296296296296294E-2</v>
      </c>
      <c r="L154" s="23">
        <v>2.1276595744680851E-2</v>
      </c>
      <c r="M154" s="61"/>
      <c r="N154" s="61"/>
      <c r="O154" s="61"/>
      <c r="P154" s="61"/>
      <c r="Q154" s="61"/>
      <c r="R154" s="61"/>
      <c r="S154" s="61"/>
      <c r="T154" s="61"/>
      <c r="U154" s="61"/>
      <c r="V154" s="61"/>
      <c r="W154" s="61"/>
    </row>
    <row r="155" spans="1:23" ht="15" customHeight="1" thickBot="1" x14ac:dyDescent="0.3">
      <c r="A155" s="295" t="s">
        <v>634</v>
      </c>
      <c r="B155" s="345"/>
      <c r="C155" s="24">
        <v>4.6082949308755762E-2</v>
      </c>
      <c r="D155" s="24">
        <v>3.0444964871194378E-2</v>
      </c>
      <c r="E155" s="24">
        <v>2.7027027027027029E-2</v>
      </c>
      <c r="F155" s="24">
        <v>1.8218623481781375E-2</v>
      </c>
      <c r="G155" s="24">
        <v>3.90625E-2</v>
      </c>
      <c r="H155" s="24">
        <v>3.7037037037037035E-2</v>
      </c>
      <c r="I155" s="24">
        <v>1.5873015873015872E-2</v>
      </c>
      <c r="J155" s="24">
        <v>2.8901734104046242E-2</v>
      </c>
      <c r="K155" s="24">
        <v>0.23148148148148148</v>
      </c>
      <c r="L155" s="25">
        <v>0.21808510638297873</v>
      </c>
      <c r="M155" s="61"/>
      <c r="N155" s="61"/>
      <c r="O155" s="61"/>
      <c r="P155" s="61"/>
      <c r="Q155" s="61"/>
      <c r="R155" s="61"/>
      <c r="S155" s="61"/>
      <c r="T155" s="61"/>
      <c r="U155" s="61"/>
      <c r="V155" s="61"/>
      <c r="W155" s="61"/>
    </row>
    <row r="156" spans="1:23" ht="15" customHeight="1" x14ac:dyDescent="0.3">
      <c r="A156" s="350" t="s">
        <v>37</v>
      </c>
      <c r="B156" s="262"/>
      <c r="C156" s="61"/>
      <c r="D156" s="61"/>
      <c r="E156" s="61"/>
      <c r="F156" s="61"/>
      <c r="G156" s="61"/>
      <c r="H156" s="61"/>
      <c r="I156" s="61"/>
      <c r="J156" s="61"/>
      <c r="K156" s="61"/>
      <c r="L156" s="61"/>
      <c r="M156" s="61"/>
      <c r="N156" s="61"/>
      <c r="O156" s="61"/>
      <c r="P156" s="61"/>
      <c r="Q156" s="61"/>
      <c r="R156" s="61"/>
      <c r="S156" s="61"/>
      <c r="T156" s="61"/>
      <c r="U156" s="61"/>
      <c r="V156" s="61"/>
      <c r="W156" s="61"/>
    </row>
    <row r="157" spans="1:23" s="102" customFormat="1" ht="15" customHeight="1" thickBot="1" x14ac:dyDescent="0.3">
      <c r="A157" s="220" t="s">
        <v>38</v>
      </c>
      <c r="B157" s="220"/>
      <c r="C157" s="100"/>
      <c r="D157" s="100"/>
      <c r="E157" s="101"/>
      <c r="F157" s="101"/>
      <c r="G157" s="101"/>
      <c r="H157" s="101"/>
      <c r="I157" s="101"/>
      <c r="J157" s="101"/>
      <c r="K157" s="101"/>
      <c r="L157" s="101"/>
      <c r="M157" s="101"/>
      <c r="N157" s="101"/>
      <c r="O157" s="101"/>
      <c r="P157" s="101"/>
      <c r="Q157" s="101"/>
      <c r="R157" s="101"/>
      <c r="S157" s="101"/>
      <c r="T157" s="101"/>
      <c r="U157" s="101"/>
      <c r="V157" s="101"/>
      <c r="W157" s="101"/>
    </row>
    <row r="158" spans="1:23" x14ac:dyDescent="0.25">
      <c r="A158" s="276"/>
      <c r="B158" s="277"/>
      <c r="C158" s="84" t="s">
        <v>78</v>
      </c>
      <c r="D158" s="61"/>
      <c r="E158" s="61"/>
      <c r="F158" s="61"/>
      <c r="G158" s="61"/>
      <c r="H158" s="61"/>
      <c r="I158" s="61"/>
      <c r="J158" s="61"/>
      <c r="K158" s="61"/>
      <c r="L158" s="61"/>
      <c r="M158" s="61"/>
      <c r="N158" s="61"/>
      <c r="O158" s="61"/>
      <c r="P158" s="61"/>
      <c r="Q158" s="61"/>
      <c r="R158" s="61"/>
      <c r="S158" s="61"/>
      <c r="T158" s="61"/>
      <c r="U158" s="61"/>
      <c r="V158" s="61"/>
      <c r="W158" s="61"/>
    </row>
    <row r="159" spans="1:23" x14ac:dyDescent="0.25">
      <c r="A159" s="278"/>
      <c r="B159" s="279"/>
      <c r="C159" s="83" t="s">
        <v>79</v>
      </c>
      <c r="D159" s="61"/>
      <c r="E159" s="61"/>
      <c r="F159" s="61"/>
      <c r="G159" s="61"/>
      <c r="H159" s="61"/>
      <c r="I159" s="61"/>
      <c r="J159" s="61"/>
      <c r="K159" s="61"/>
      <c r="L159" s="61"/>
      <c r="M159" s="61"/>
      <c r="N159" s="61"/>
      <c r="O159" s="61"/>
      <c r="P159" s="61"/>
      <c r="Q159" s="61"/>
      <c r="R159" s="61"/>
      <c r="S159" s="61"/>
      <c r="T159" s="61"/>
      <c r="U159" s="61"/>
      <c r="V159" s="61"/>
      <c r="W159" s="61"/>
    </row>
    <row r="160" spans="1:23" x14ac:dyDescent="0.25">
      <c r="A160" s="303" t="s">
        <v>74</v>
      </c>
      <c r="B160" s="304"/>
      <c r="C160" s="8">
        <v>129</v>
      </c>
      <c r="D160" s="61"/>
      <c r="E160" s="61"/>
      <c r="F160" s="61"/>
      <c r="G160" s="61"/>
      <c r="H160" s="61"/>
      <c r="I160" s="61"/>
      <c r="J160" s="61"/>
      <c r="K160" s="61"/>
      <c r="L160" s="61"/>
      <c r="M160" s="61"/>
      <c r="N160" s="61"/>
      <c r="O160" s="61"/>
      <c r="P160" s="61"/>
      <c r="Q160" s="61"/>
      <c r="R160" s="61"/>
      <c r="S160" s="61"/>
      <c r="T160" s="61"/>
      <c r="U160" s="61"/>
      <c r="V160" s="61"/>
      <c r="W160" s="61"/>
    </row>
    <row r="161" spans="1:23" x14ac:dyDescent="0.25">
      <c r="A161" s="327" t="s">
        <v>80</v>
      </c>
      <c r="B161" s="300"/>
      <c r="C161" s="85">
        <f>35/C160</f>
        <v>0.27131782945736432</v>
      </c>
      <c r="D161" s="61"/>
      <c r="E161" s="61"/>
      <c r="F161" s="61"/>
      <c r="G161" s="61"/>
      <c r="H161" s="61"/>
      <c r="I161" s="61"/>
      <c r="J161" s="61"/>
      <c r="K161" s="61"/>
      <c r="L161" s="61"/>
      <c r="M161" s="61"/>
      <c r="N161" s="61"/>
      <c r="O161" s="61"/>
      <c r="P161" s="61"/>
      <c r="Q161" s="61"/>
      <c r="R161" s="61"/>
      <c r="S161" s="61"/>
      <c r="T161" s="61"/>
      <c r="U161" s="61"/>
      <c r="V161" s="61"/>
      <c r="W161" s="61"/>
    </row>
    <row r="162" spans="1:23" ht="15.75" customHeight="1" x14ac:dyDescent="0.25">
      <c r="A162" s="327" t="s">
        <v>81</v>
      </c>
      <c r="B162" s="300"/>
      <c r="C162" s="85">
        <f>91/C160</f>
        <v>0.70542635658914732</v>
      </c>
      <c r="D162" s="61"/>
      <c r="E162" s="61"/>
      <c r="F162" s="61"/>
      <c r="G162" s="61"/>
      <c r="H162" s="61"/>
      <c r="I162" s="61"/>
      <c r="J162" s="61"/>
      <c r="K162" s="61"/>
      <c r="L162" s="61"/>
      <c r="M162" s="61"/>
      <c r="N162" s="61"/>
      <c r="O162" s="61"/>
      <c r="P162" s="61"/>
      <c r="Q162" s="61"/>
      <c r="R162" s="61"/>
      <c r="S162" s="61"/>
      <c r="T162" s="61"/>
      <c r="U162" s="61"/>
      <c r="V162" s="61"/>
      <c r="W162" s="61"/>
    </row>
    <row r="163" spans="1:23" ht="15.75" customHeight="1" thickBot="1" x14ac:dyDescent="0.3">
      <c r="A163" s="295" t="s">
        <v>608</v>
      </c>
      <c r="B163" s="345"/>
      <c r="C163" s="86">
        <f>3/C160</f>
        <v>2.3255813953488372E-2</v>
      </c>
      <c r="D163" s="61"/>
      <c r="E163" s="61"/>
      <c r="F163" s="61"/>
      <c r="G163" s="61"/>
      <c r="H163" s="61"/>
      <c r="I163" s="61"/>
      <c r="J163" s="61"/>
      <c r="K163" s="61"/>
      <c r="L163" s="61"/>
      <c r="M163" s="61"/>
      <c r="N163" s="61"/>
      <c r="O163" s="61"/>
      <c r="P163" s="61"/>
      <c r="Q163" s="61"/>
      <c r="R163" s="61"/>
      <c r="S163" s="61"/>
      <c r="T163" s="61"/>
      <c r="U163" s="61"/>
      <c r="V163" s="61"/>
      <c r="W163" s="61"/>
    </row>
    <row r="164" spans="1:23" ht="15" customHeight="1" x14ac:dyDescent="0.25">
      <c r="A164" s="412"/>
      <c r="B164" s="412"/>
      <c r="C164" s="61"/>
      <c r="D164" s="61"/>
      <c r="E164" s="61"/>
      <c r="F164" s="61"/>
      <c r="G164" s="61"/>
      <c r="H164" s="61"/>
      <c r="I164" s="61"/>
      <c r="J164" s="61"/>
      <c r="K164" s="61"/>
      <c r="L164" s="61"/>
      <c r="M164" s="61"/>
      <c r="N164" s="61"/>
      <c r="O164" s="61"/>
      <c r="P164" s="61"/>
      <c r="Q164" s="61"/>
      <c r="R164" s="61"/>
      <c r="S164" s="61"/>
      <c r="T164" s="61"/>
      <c r="U164" s="61"/>
      <c r="V164" s="61"/>
      <c r="W164" s="61"/>
    </row>
    <row r="165" spans="1:23" s="106" customFormat="1" ht="15" customHeight="1" x14ac:dyDescent="0.25">
      <c r="A165" s="110" t="s">
        <v>521</v>
      </c>
      <c r="B165" s="110"/>
      <c r="C165" s="107"/>
      <c r="D165" s="107"/>
      <c r="E165" s="105"/>
      <c r="F165" s="105"/>
      <c r="G165" s="105"/>
      <c r="H165" s="105"/>
      <c r="I165" s="105"/>
      <c r="J165" s="105"/>
      <c r="K165" s="105"/>
      <c r="L165" s="105"/>
      <c r="M165" s="105"/>
      <c r="N165" s="105"/>
      <c r="O165" s="105"/>
      <c r="P165" s="105"/>
      <c r="Q165" s="105"/>
      <c r="R165" s="105"/>
      <c r="S165" s="105"/>
      <c r="T165" s="105"/>
      <c r="U165" s="105"/>
      <c r="V165" s="105"/>
      <c r="W165" s="105"/>
    </row>
    <row r="166" spans="1:23" s="106" customFormat="1" ht="15" customHeight="1" x14ac:dyDescent="0.25">
      <c r="A166" s="373"/>
      <c r="B166" s="373"/>
      <c r="C166" s="105"/>
      <c r="D166" s="105"/>
      <c r="E166" s="105"/>
      <c r="F166" s="105"/>
      <c r="G166" s="105"/>
      <c r="H166" s="105"/>
      <c r="I166" s="105"/>
      <c r="J166" s="105"/>
      <c r="K166" s="105"/>
      <c r="L166" s="105"/>
      <c r="M166" s="105"/>
      <c r="N166" s="105"/>
      <c r="O166" s="105"/>
      <c r="P166" s="105"/>
      <c r="Q166" s="105"/>
      <c r="R166" s="105"/>
      <c r="S166" s="105"/>
      <c r="T166" s="105"/>
      <c r="U166" s="105"/>
      <c r="V166" s="105"/>
      <c r="W166" s="105"/>
    </row>
    <row r="167" spans="1:23" s="106" customFormat="1" ht="15" customHeight="1" x14ac:dyDescent="0.25">
      <c r="A167" s="110" t="s">
        <v>522</v>
      </c>
      <c r="B167" s="110"/>
      <c r="C167" s="107"/>
      <c r="D167" s="107"/>
      <c r="E167" s="105"/>
      <c r="F167" s="105"/>
      <c r="G167" s="105"/>
      <c r="H167" s="105"/>
      <c r="I167" s="105"/>
      <c r="J167" s="105"/>
      <c r="K167" s="105"/>
      <c r="L167" s="105"/>
      <c r="M167" s="105"/>
      <c r="N167" s="105"/>
      <c r="O167" s="105"/>
      <c r="P167" s="105"/>
      <c r="Q167" s="105"/>
      <c r="R167" s="105"/>
      <c r="S167" s="105"/>
      <c r="T167" s="105"/>
      <c r="U167" s="105"/>
      <c r="V167" s="105"/>
      <c r="W167" s="105"/>
    </row>
    <row r="168" spans="1:23" s="106" customFormat="1" ht="15" customHeight="1" x14ac:dyDescent="0.25">
      <c r="A168" s="373"/>
      <c r="B168" s="373"/>
      <c r="C168" s="105"/>
      <c r="D168" s="105"/>
      <c r="E168" s="105"/>
      <c r="F168" s="105"/>
      <c r="G168" s="105"/>
      <c r="H168" s="105"/>
      <c r="I168" s="105"/>
      <c r="J168" s="105"/>
      <c r="K168" s="105"/>
      <c r="L168" s="105"/>
      <c r="M168" s="105"/>
      <c r="N168" s="105"/>
      <c r="O168" s="105"/>
      <c r="P168" s="105"/>
      <c r="Q168" s="105"/>
      <c r="R168" s="105"/>
      <c r="S168" s="105"/>
      <c r="T168" s="105"/>
      <c r="U168" s="105"/>
      <c r="V168" s="105"/>
      <c r="W168" s="105"/>
    </row>
    <row r="169" spans="1:23" s="106" customFormat="1" x14ac:dyDescent="0.25">
      <c r="A169" s="110" t="s">
        <v>523</v>
      </c>
      <c r="B169" s="110"/>
      <c r="C169" s="107"/>
      <c r="D169" s="107"/>
      <c r="E169" s="105"/>
      <c r="F169" s="105"/>
      <c r="G169" s="105"/>
      <c r="H169" s="105"/>
      <c r="I169" s="105"/>
      <c r="J169" s="105"/>
      <c r="K169" s="105"/>
      <c r="L169" s="105"/>
      <c r="M169" s="105"/>
      <c r="N169" s="105"/>
      <c r="O169" s="105"/>
      <c r="P169" s="105"/>
      <c r="Q169" s="105"/>
      <c r="R169" s="105"/>
      <c r="S169" s="105"/>
      <c r="T169" s="105"/>
      <c r="U169" s="105"/>
      <c r="V169" s="105"/>
      <c r="W169" s="105"/>
    </row>
    <row r="170" spans="1:23" ht="15" customHeight="1" x14ac:dyDescent="0.25">
      <c r="A170" s="413"/>
      <c r="B170" s="413"/>
      <c r="C170" s="61"/>
      <c r="D170" s="61"/>
      <c r="E170" s="61"/>
      <c r="F170" s="61"/>
      <c r="G170" s="61"/>
      <c r="H170" s="61"/>
      <c r="I170" s="61"/>
      <c r="J170" s="61"/>
      <c r="K170" s="61"/>
      <c r="L170" s="61"/>
      <c r="M170" s="61"/>
      <c r="N170" s="61"/>
      <c r="O170" s="61"/>
      <c r="P170" s="61"/>
      <c r="Q170" s="61"/>
      <c r="R170" s="61"/>
      <c r="S170" s="61"/>
      <c r="T170" s="61"/>
      <c r="U170" s="61"/>
      <c r="V170" s="61"/>
      <c r="W170" s="61"/>
    </row>
    <row r="171" spans="1:23" s="102" customFormat="1" ht="15" customHeight="1" thickBot="1" x14ac:dyDescent="0.3">
      <c r="A171" s="220" t="s">
        <v>39</v>
      </c>
      <c r="B171" s="220"/>
      <c r="C171" s="101"/>
      <c r="D171" s="101"/>
      <c r="E171" s="101"/>
      <c r="F171" s="101"/>
      <c r="G171" s="101"/>
      <c r="H171" s="101"/>
      <c r="I171" s="101"/>
      <c r="J171" s="101"/>
      <c r="K171" s="101"/>
      <c r="L171" s="101"/>
      <c r="M171" s="101"/>
      <c r="N171" s="101"/>
      <c r="O171" s="101"/>
      <c r="P171" s="101"/>
      <c r="Q171" s="101"/>
      <c r="R171" s="101"/>
      <c r="S171" s="101"/>
      <c r="T171" s="101"/>
      <c r="U171" s="101"/>
      <c r="V171" s="101"/>
      <c r="W171" s="101"/>
    </row>
    <row r="172" spans="1:23" x14ac:dyDescent="0.25">
      <c r="A172" s="276"/>
      <c r="B172" s="277"/>
      <c r="C172" s="84" t="s">
        <v>78</v>
      </c>
      <c r="D172" s="61"/>
      <c r="E172" s="61"/>
      <c r="F172" s="61"/>
      <c r="G172" s="61"/>
      <c r="H172" s="61"/>
      <c r="I172" s="61"/>
      <c r="J172" s="61"/>
      <c r="K172" s="61"/>
      <c r="L172" s="61"/>
      <c r="M172" s="61"/>
      <c r="N172" s="61"/>
      <c r="O172" s="61"/>
      <c r="P172" s="61"/>
      <c r="Q172" s="61"/>
      <c r="R172" s="61"/>
      <c r="S172" s="61"/>
      <c r="T172" s="61"/>
      <c r="U172" s="61"/>
      <c r="V172" s="61"/>
      <c r="W172" s="61"/>
    </row>
    <row r="173" spans="1:23" x14ac:dyDescent="0.25">
      <c r="A173" s="278"/>
      <c r="B173" s="279"/>
      <c r="C173" s="83" t="s">
        <v>79</v>
      </c>
      <c r="D173" s="61"/>
      <c r="E173" s="61"/>
      <c r="F173" s="61"/>
      <c r="G173" s="61"/>
      <c r="H173" s="61"/>
      <c r="I173" s="61"/>
      <c r="J173" s="61"/>
      <c r="K173" s="61"/>
      <c r="L173" s="61"/>
      <c r="M173" s="61"/>
      <c r="N173" s="61"/>
      <c r="O173" s="61"/>
      <c r="P173" s="61"/>
      <c r="Q173" s="61"/>
      <c r="R173" s="61"/>
      <c r="S173" s="61"/>
      <c r="T173" s="61"/>
      <c r="U173" s="61"/>
      <c r="V173" s="61"/>
      <c r="W173" s="61"/>
    </row>
    <row r="174" spans="1:23" x14ac:dyDescent="0.25">
      <c r="A174" s="303" t="s">
        <v>74</v>
      </c>
      <c r="B174" s="304"/>
      <c r="C174" s="8">
        <v>129</v>
      </c>
      <c r="D174" s="61"/>
      <c r="E174" s="61"/>
      <c r="F174" s="61"/>
      <c r="G174" s="61"/>
      <c r="H174" s="61"/>
      <c r="I174" s="61"/>
      <c r="J174" s="61"/>
      <c r="K174" s="61"/>
      <c r="L174" s="61"/>
      <c r="M174" s="61"/>
      <c r="N174" s="61"/>
      <c r="O174" s="61"/>
      <c r="P174" s="61"/>
      <c r="Q174" s="61"/>
      <c r="R174" s="61"/>
      <c r="S174" s="61"/>
      <c r="T174" s="61"/>
      <c r="U174" s="61"/>
      <c r="V174" s="61"/>
      <c r="W174" s="61"/>
    </row>
    <row r="175" spans="1:23" x14ac:dyDescent="0.25">
      <c r="A175" s="327" t="s">
        <v>80</v>
      </c>
      <c r="B175" s="300"/>
      <c r="C175" s="85">
        <f>34/C174</f>
        <v>0.26356589147286824</v>
      </c>
      <c r="D175" s="61"/>
      <c r="E175" s="61"/>
      <c r="F175" s="61"/>
      <c r="G175" s="61"/>
      <c r="H175" s="61"/>
      <c r="I175" s="61"/>
      <c r="J175" s="61"/>
      <c r="K175" s="61"/>
      <c r="L175" s="61"/>
      <c r="M175" s="61"/>
      <c r="N175" s="61"/>
      <c r="O175" s="61"/>
      <c r="P175" s="61"/>
      <c r="Q175" s="61"/>
      <c r="R175" s="61"/>
      <c r="S175" s="61"/>
      <c r="T175" s="61"/>
      <c r="U175" s="61"/>
      <c r="V175" s="61"/>
      <c r="W175" s="61"/>
    </row>
    <row r="176" spans="1:23" ht="15.75" customHeight="1" x14ac:dyDescent="0.25">
      <c r="A176" s="327" t="s">
        <v>81</v>
      </c>
      <c r="B176" s="300"/>
      <c r="C176" s="85">
        <f>92/C174</f>
        <v>0.71317829457364346</v>
      </c>
      <c r="D176" s="61"/>
      <c r="E176" s="61"/>
      <c r="F176" s="61"/>
      <c r="G176" s="61"/>
      <c r="H176" s="61"/>
      <c r="I176" s="61"/>
      <c r="J176" s="61"/>
      <c r="K176" s="61"/>
      <c r="L176" s="61"/>
      <c r="M176" s="61"/>
      <c r="N176" s="61"/>
      <c r="O176" s="61"/>
      <c r="P176" s="61"/>
      <c r="Q176" s="61"/>
      <c r="R176" s="61"/>
      <c r="S176" s="61"/>
      <c r="T176" s="61"/>
      <c r="U176" s="61"/>
      <c r="V176" s="61"/>
      <c r="W176" s="61"/>
    </row>
    <row r="177" spans="1:23" ht="15.75" customHeight="1" thickBot="1" x14ac:dyDescent="0.3">
      <c r="A177" s="295" t="s">
        <v>608</v>
      </c>
      <c r="B177" s="345"/>
      <c r="C177" s="86">
        <f>3/C174</f>
        <v>2.3255813953488372E-2</v>
      </c>
      <c r="D177" s="61"/>
      <c r="E177" s="61"/>
      <c r="F177" s="61"/>
      <c r="G177" s="61"/>
      <c r="H177" s="61"/>
      <c r="I177" s="61"/>
      <c r="J177" s="61"/>
      <c r="K177" s="61"/>
      <c r="L177" s="61"/>
      <c r="M177" s="61"/>
      <c r="N177" s="61"/>
      <c r="O177" s="61"/>
      <c r="P177" s="61"/>
      <c r="Q177" s="61"/>
      <c r="R177" s="61"/>
      <c r="S177" s="61"/>
      <c r="T177" s="61"/>
      <c r="U177" s="61"/>
      <c r="V177" s="61"/>
      <c r="W177" s="61"/>
    </row>
    <row r="178" spans="1:23" ht="15" customHeight="1" x14ac:dyDescent="0.25">
      <c r="A178" s="412"/>
      <c r="B178" s="412"/>
      <c r="C178" s="61"/>
      <c r="D178" s="61"/>
      <c r="E178" s="61"/>
      <c r="F178" s="61"/>
      <c r="G178" s="61"/>
      <c r="H178" s="61"/>
      <c r="I178" s="61"/>
      <c r="J178" s="61"/>
      <c r="K178" s="61"/>
      <c r="L178" s="61"/>
      <c r="M178" s="61"/>
      <c r="N178" s="61"/>
      <c r="O178" s="61"/>
      <c r="P178" s="61"/>
      <c r="Q178" s="61"/>
      <c r="R178" s="61"/>
      <c r="S178" s="61"/>
      <c r="T178" s="61"/>
      <c r="U178" s="61"/>
      <c r="V178" s="61"/>
      <c r="W178" s="61"/>
    </row>
    <row r="179" spans="1:23" s="106" customFormat="1" x14ac:dyDescent="0.25">
      <c r="A179" s="110" t="s">
        <v>524</v>
      </c>
      <c r="B179" s="110"/>
      <c r="C179" s="105"/>
      <c r="D179" s="105"/>
      <c r="E179" s="105"/>
      <c r="F179" s="105"/>
      <c r="G179" s="105"/>
      <c r="H179" s="105"/>
      <c r="I179" s="105"/>
      <c r="J179" s="105"/>
      <c r="K179" s="105"/>
      <c r="L179" s="105"/>
      <c r="M179" s="105"/>
      <c r="N179" s="105"/>
      <c r="O179" s="105"/>
      <c r="P179" s="105"/>
      <c r="Q179" s="105"/>
      <c r="R179" s="105"/>
      <c r="S179" s="105"/>
      <c r="T179" s="105"/>
      <c r="U179" s="105"/>
      <c r="V179" s="105"/>
      <c r="W179" s="105"/>
    </row>
    <row r="180" spans="1:23" s="106" customFormat="1" ht="15" customHeight="1" x14ac:dyDescent="0.25">
      <c r="A180" s="373"/>
      <c r="B180" s="373"/>
      <c r="C180" s="105"/>
      <c r="D180" s="105"/>
      <c r="E180" s="105"/>
      <c r="F180" s="105"/>
      <c r="G180" s="105"/>
      <c r="H180" s="105"/>
      <c r="I180" s="105"/>
      <c r="J180" s="105"/>
      <c r="K180" s="105"/>
      <c r="L180" s="105"/>
      <c r="M180" s="105"/>
      <c r="N180" s="105"/>
      <c r="O180" s="105"/>
      <c r="P180" s="105"/>
      <c r="Q180" s="105"/>
      <c r="R180" s="105"/>
      <c r="S180" s="105"/>
      <c r="T180" s="105"/>
      <c r="U180" s="105"/>
      <c r="V180" s="105"/>
      <c r="W180" s="105"/>
    </row>
    <row r="181" spans="1:23" s="106" customFormat="1" x14ac:dyDescent="0.25">
      <c r="A181" s="110" t="s">
        <v>525</v>
      </c>
      <c r="B181" s="110"/>
      <c r="C181" s="105"/>
      <c r="D181" s="105"/>
      <c r="E181" s="105"/>
      <c r="F181" s="105"/>
      <c r="G181" s="105"/>
      <c r="H181" s="105"/>
      <c r="I181" s="105"/>
      <c r="J181" s="105"/>
      <c r="K181" s="105"/>
      <c r="L181" s="105"/>
      <c r="M181" s="105"/>
      <c r="N181" s="105"/>
      <c r="O181" s="105"/>
      <c r="P181" s="105"/>
      <c r="Q181" s="105"/>
      <c r="R181" s="105"/>
      <c r="S181" s="105"/>
      <c r="T181" s="105"/>
      <c r="U181" s="105"/>
      <c r="V181" s="105"/>
      <c r="W181" s="105"/>
    </row>
    <row r="182" spans="1:23" s="106" customFormat="1" ht="15" customHeight="1" x14ac:dyDescent="0.25">
      <c r="A182" s="373"/>
      <c r="B182" s="373"/>
      <c r="C182" s="105"/>
      <c r="D182" s="105"/>
      <c r="E182" s="105"/>
      <c r="F182" s="105"/>
      <c r="G182" s="105"/>
      <c r="H182" s="105"/>
      <c r="I182" s="105"/>
      <c r="J182" s="105"/>
      <c r="K182" s="105"/>
      <c r="L182" s="105"/>
      <c r="M182" s="105"/>
      <c r="N182" s="105"/>
      <c r="O182" s="105"/>
      <c r="P182" s="105"/>
      <c r="Q182" s="105"/>
      <c r="R182" s="105"/>
      <c r="S182" s="105"/>
      <c r="T182" s="105"/>
      <c r="U182" s="105"/>
      <c r="V182" s="105"/>
      <c r="W182" s="105"/>
    </row>
    <row r="183" spans="1:23" s="106" customFormat="1" x14ac:dyDescent="0.25">
      <c r="A183" s="110" t="s">
        <v>526</v>
      </c>
      <c r="B183" s="110"/>
      <c r="C183" s="105"/>
      <c r="D183" s="105"/>
      <c r="E183" s="105"/>
      <c r="F183" s="105"/>
      <c r="G183" s="105"/>
      <c r="H183" s="105"/>
      <c r="I183" s="105"/>
      <c r="J183" s="105"/>
      <c r="K183" s="105"/>
      <c r="L183" s="105"/>
      <c r="M183" s="105"/>
      <c r="N183" s="105"/>
      <c r="O183" s="105"/>
      <c r="P183" s="105"/>
      <c r="Q183" s="105"/>
      <c r="R183" s="105"/>
      <c r="S183" s="105"/>
      <c r="T183" s="105"/>
      <c r="U183" s="105"/>
      <c r="V183" s="105"/>
      <c r="W183" s="105"/>
    </row>
    <row r="184" spans="1:23" s="106" customFormat="1" ht="15" customHeight="1" x14ac:dyDescent="0.25">
      <c r="A184" s="373"/>
      <c r="B184" s="373"/>
      <c r="C184" s="105"/>
      <c r="D184" s="105"/>
      <c r="E184" s="105"/>
      <c r="F184" s="105"/>
      <c r="G184" s="105"/>
      <c r="H184" s="105"/>
      <c r="I184" s="105"/>
      <c r="J184" s="105"/>
      <c r="K184" s="105"/>
      <c r="L184" s="105"/>
      <c r="M184" s="105"/>
      <c r="N184" s="105"/>
      <c r="O184" s="105"/>
      <c r="P184" s="105"/>
      <c r="Q184" s="105"/>
      <c r="R184" s="105"/>
      <c r="S184" s="105"/>
      <c r="T184" s="105"/>
      <c r="U184" s="105"/>
      <c r="V184" s="105"/>
      <c r="W184" s="105"/>
    </row>
    <row r="185" spans="1:23" s="106" customFormat="1" x14ac:dyDescent="0.25">
      <c r="A185" s="110" t="s">
        <v>527</v>
      </c>
      <c r="B185" s="110"/>
      <c r="C185" s="105"/>
      <c r="D185" s="105"/>
      <c r="E185" s="105"/>
      <c r="F185" s="105"/>
      <c r="G185" s="105"/>
      <c r="H185" s="105"/>
      <c r="I185" s="105"/>
      <c r="J185" s="105"/>
      <c r="K185" s="105"/>
      <c r="L185" s="105"/>
      <c r="M185" s="105"/>
      <c r="N185" s="105"/>
      <c r="O185" s="105"/>
      <c r="P185" s="105"/>
      <c r="Q185" s="105"/>
      <c r="R185" s="105"/>
      <c r="S185" s="105"/>
      <c r="T185" s="105"/>
      <c r="U185" s="105"/>
      <c r="V185" s="105"/>
      <c r="W185" s="105"/>
    </row>
    <row r="186" spans="1:23" s="106" customFormat="1" ht="15" customHeight="1" x14ac:dyDescent="0.25">
      <c r="A186" s="373"/>
      <c r="B186" s="373"/>
      <c r="C186" s="105"/>
      <c r="D186" s="105"/>
      <c r="E186" s="105"/>
      <c r="F186" s="105"/>
      <c r="G186" s="105"/>
      <c r="H186" s="105"/>
      <c r="I186" s="105"/>
      <c r="J186" s="105"/>
      <c r="K186" s="105"/>
      <c r="L186" s="105"/>
      <c r="M186" s="105"/>
      <c r="N186" s="105"/>
      <c r="O186" s="105"/>
      <c r="P186" s="105"/>
      <c r="Q186" s="105"/>
      <c r="R186" s="105"/>
      <c r="S186" s="105"/>
      <c r="T186" s="105"/>
      <c r="U186" s="105"/>
      <c r="V186" s="105"/>
      <c r="W186" s="105"/>
    </row>
    <row r="187" spans="1:23" s="106" customFormat="1" x14ac:dyDescent="0.25">
      <c r="A187" s="110" t="s">
        <v>528</v>
      </c>
      <c r="B187" s="110"/>
      <c r="C187" s="105"/>
      <c r="D187" s="105"/>
      <c r="E187" s="105"/>
      <c r="F187" s="105"/>
      <c r="G187" s="105"/>
      <c r="H187" s="105"/>
      <c r="I187" s="105"/>
      <c r="J187" s="105"/>
      <c r="K187" s="105"/>
      <c r="L187" s="105"/>
      <c r="M187" s="105"/>
      <c r="N187" s="105"/>
      <c r="O187" s="105"/>
      <c r="P187" s="105"/>
      <c r="Q187" s="105"/>
      <c r="R187" s="105"/>
      <c r="S187" s="105"/>
      <c r="T187" s="105"/>
      <c r="U187" s="105"/>
      <c r="V187" s="105"/>
      <c r="W187" s="105"/>
    </row>
    <row r="188" spans="1:23" s="106" customFormat="1" ht="15" customHeight="1" x14ac:dyDescent="0.25">
      <c r="A188" s="373"/>
      <c r="B188" s="373"/>
      <c r="C188" s="105"/>
      <c r="D188" s="105"/>
      <c r="E188" s="105"/>
      <c r="F188" s="105"/>
      <c r="G188" s="105"/>
      <c r="H188" s="105"/>
      <c r="I188" s="105"/>
      <c r="J188" s="105"/>
      <c r="K188" s="105"/>
      <c r="L188" s="105"/>
      <c r="M188" s="105"/>
      <c r="N188" s="105"/>
      <c r="O188" s="105"/>
      <c r="P188" s="105"/>
      <c r="Q188" s="105"/>
      <c r="R188" s="105"/>
      <c r="S188" s="105"/>
      <c r="T188" s="105"/>
      <c r="U188" s="105"/>
      <c r="V188" s="105"/>
      <c r="W188" s="105"/>
    </row>
    <row r="189" spans="1:23" s="106" customFormat="1" x14ac:dyDescent="0.25">
      <c r="A189" s="110" t="s">
        <v>529</v>
      </c>
      <c r="B189" s="110"/>
      <c r="C189" s="105"/>
      <c r="D189" s="105"/>
      <c r="E189" s="105"/>
      <c r="F189" s="105"/>
      <c r="G189" s="105"/>
      <c r="H189" s="105"/>
      <c r="I189" s="105"/>
      <c r="J189" s="105"/>
      <c r="K189" s="105"/>
      <c r="L189" s="105"/>
      <c r="M189" s="105"/>
      <c r="N189" s="105"/>
      <c r="O189" s="105"/>
      <c r="P189" s="105"/>
      <c r="Q189" s="105"/>
      <c r="R189" s="105"/>
      <c r="S189" s="105"/>
      <c r="T189" s="105"/>
      <c r="U189" s="105"/>
      <c r="V189" s="105"/>
      <c r="W189" s="105"/>
    </row>
    <row r="190" spans="1:23" s="106" customFormat="1" ht="15" customHeight="1" x14ac:dyDescent="0.25">
      <c r="A190" s="373"/>
      <c r="B190" s="373"/>
      <c r="C190" s="105"/>
      <c r="D190" s="105"/>
      <c r="E190" s="105"/>
      <c r="F190" s="105"/>
      <c r="G190" s="105"/>
      <c r="H190" s="105"/>
      <c r="I190" s="105"/>
      <c r="J190" s="105"/>
      <c r="K190" s="105"/>
      <c r="L190" s="105"/>
      <c r="M190" s="105"/>
      <c r="N190" s="105"/>
      <c r="O190" s="105"/>
      <c r="P190" s="105"/>
      <c r="Q190" s="105"/>
      <c r="R190" s="105"/>
      <c r="S190" s="105"/>
      <c r="T190" s="105"/>
      <c r="U190" s="105"/>
      <c r="V190" s="105"/>
      <c r="W190" s="105"/>
    </row>
    <row r="191" spans="1:23" s="102" customFormat="1" ht="14.4" thickBot="1" x14ac:dyDescent="0.3">
      <c r="A191" s="201" t="s">
        <v>40</v>
      </c>
      <c r="B191" s="201"/>
      <c r="C191" s="101"/>
      <c r="D191" s="101"/>
      <c r="E191" s="101"/>
      <c r="F191" s="101"/>
      <c r="G191" s="101"/>
      <c r="H191" s="101"/>
      <c r="I191" s="101"/>
      <c r="J191" s="101"/>
      <c r="K191" s="101"/>
      <c r="L191" s="101"/>
      <c r="M191" s="101"/>
      <c r="N191" s="101"/>
      <c r="O191" s="101"/>
      <c r="P191" s="101"/>
      <c r="Q191" s="101"/>
      <c r="R191" s="101"/>
      <c r="S191" s="101"/>
      <c r="T191" s="101"/>
      <c r="U191" s="101"/>
      <c r="V191" s="101"/>
      <c r="W191" s="101"/>
    </row>
    <row r="192" spans="1:23" x14ac:dyDescent="0.25">
      <c r="A192" s="276"/>
      <c r="B192" s="277"/>
      <c r="C192" s="78" t="s">
        <v>78</v>
      </c>
      <c r="D192" s="61"/>
      <c r="E192" s="61"/>
      <c r="F192" s="61"/>
      <c r="G192" s="61"/>
      <c r="H192" s="61"/>
      <c r="I192" s="61"/>
      <c r="J192" s="61"/>
      <c r="K192" s="61"/>
      <c r="L192" s="61"/>
      <c r="M192" s="61"/>
      <c r="N192" s="61"/>
      <c r="O192" s="61"/>
      <c r="P192" s="61"/>
      <c r="Q192" s="61"/>
      <c r="R192" s="61"/>
      <c r="S192" s="61"/>
      <c r="T192" s="61"/>
      <c r="U192" s="61"/>
      <c r="V192" s="61"/>
      <c r="W192" s="61"/>
    </row>
    <row r="193" spans="1:23" x14ac:dyDescent="0.25">
      <c r="A193" s="278"/>
      <c r="B193" s="279"/>
      <c r="C193" s="83" t="s">
        <v>79</v>
      </c>
      <c r="D193" s="61"/>
      <c r="E193" s="61"/>
      <c r="F193" s="61"/>
      <c r="G193" s="61"/>
      <c r="H193" s="61"/>
      <c r="I193" s="61"/>
      <c r="J193" s="61"/>
      <c r="K193" s="61"/>
      <c r="L193" s="61"/>
      <c r="M193" s="61"/>
      <c r="N193" s="61"/>
      <c r="O193" s="61"/>
      <c r="P193" s="61"/>
      <c r="Q193" s="61"/>
      <c r="R193" s="61"/>
      <c r="S193" s="61"/>
      <c r="T193" s="61"/>
      <c r="U193" s="61"/>
      <c r="V193" s="61"/>
      <c r="W193" s="61"/>
    </row>
    <row r="194" spans="1:23" x14ac:dyDescent="0.25">
      <c r="A194" s="303" t="s">
        <v>74</v>
      </c>
      <c r="B194" s="304"/>
      <c r="C194" s="8">
        <v>129</v>
      </c>
      <c r="D194" s="61"/>
      <c r="E194" s="61"/>
      <c r="F194" s="61"/>
      <c r="G194" s="61"/>
      <c r="H194" s="61"/>
      <c r="I194" s="61"/>
      <c r="J194" s="61"/>
      <c r="K194" s="61"/>
      <c r="L194" s="61"/>
      <c r="M194" s="61"/>
      <c r="N194" s="61"/>
      <c r="O194" s="61"/>
      <c r="P194" s="61"/>
      <c r="Q194" s="61"/>
      <c r="R194" s="61"/>
      <c r="S194" s="61"/>
      <c r="T194" s="61"/>
      <c r="U194" s="61"/>
      <c r="V194" s="61"/>
      <c r="W194" s="61"/>
    </row>
    <row r="195" spans="1:23" ht="14.25" customHeight="1" x14ac:dyDescent="0.25">
      <c r="A195" s="410" t="s">
        <v>400</v>
      </c>
      <c r="B195" s="411"/>
      <c r="C195" s="23">
        <f>16/C194</f>
        <v>0.12403100775193798</v>
      </c>
      <c r="D195" s="61"/>
      <c r="E195" s="61"/>
      <c r="F195" s="61"/>
      <c r="G195" s="61"/>
      <c r="H195" s="61"/>
      <c r="I195" s="61"/>
      <c r="J195" s="61"/>
      <c r="K195" s="61"/>
      <c r="L195" s="61"/>
      <c r="M195" s="61"/>
      <c r="N195" s="61"/>
      <c r="O195" s="61"/>
      <c r="P195" s="61"/>
      <c r="Q195" s="61"/>
      <c r="R195" s="61"/>
      <c r="S195" s="61"/>
      <c r="T195" s="61"/>
      <c r="U195" s="61"/>
      <c r="V195" s="61"/>
      <c r="W195" s="61"/>
    </row>
    <row r="196" spans="1:23" x14ac:dyDescent="0.25">
      <c r="A196" s="406">
        <v>4</v>
      </c>
      <c r="B196" s="407"/>
      <c r="C196" s="23">
        <f>24/C194</f>
        <v>0.18604651162790697</v>
      </c>
      <c r="D196" s="61"/>
      <c r="E196" s="61"/>
      <c r="F196" s="61"/>
      <c r="G196" s="61"/>
      <c r="H196" s="61"/>
      <c r="I196" s="61"/>
      <c r="J196" s="61"/>
      <c r="K196" s="61"/>
      <c r="L196" s="61"/>
      <c r="M196" s="61"/>
      <c r="N196" s="61"/>
      <c r="O196" s="61"/>
      <c r="P196" s="61"/>
      <c r="Q196" s="61"/>
      <c r="R196" s="61"/>
      <c r="S196" s="61"/>
      <c r="T196" s="61"/>
      <c r="U196" s="61"/>
      <c r="V196" s="61"/>
      <c r="W196" s="61"/>
    </row>
    <row r="197" spans="1:23" x14ac:dyDescent="0.25">
      <c r="A197" s="406">
        <v>3</v>
      </c>
      <c r="B197" s="407"/>
      <c r="C197" s="23">
        <f>27/C194</f>
        <v>0.20930232558139536</v>
      </c>
      <c r="D197" s="61"/>
      <c r="E197" s="61"/>
      <c r="F197" s="61"/>
      <c r="G197" s="61"/>
      <c r="H197" s="61"/>
      <c r="I197" s="61"/>
      <c r="J197" s="61"/>
      <c r="K197" s="61"/>
      <c r="L197" s="61"/>
      <c r="M197" s="61"/>
      <c r="N197" s="61"/>
      <c r="O197" s="61"/>
      <c r="P197" s="61"/>
      <c r="Q197" s="61"/>
      <c r="R197" s="61"/>
      <c r="S197" s="61"/>
      <c r="T197" s="61"/>
      <c r="U197" s="61"/>
      <c r="V197" s="61"/>
      <c r="W197" s="61"/>
    </row>
    <row r="198" spans="1:23" x14ac:dyDescent="0.25">
      <c r="A198" s="406">
        <v>2</v>
      </c>
      <c r="B198" s="407"/>
      <c r="C198" s="23">
        <f>17/C194</f>
        <v>0.13178294573643412</v>
      </c>
      <c r="D198" s="61"/>
      <c r="E198" s="61"/>
      <c r="F198" s="61"/>
      <c r="G198" s="61"/>
      <c r="H198" s="61"/>
      <c r="I198" s="61"/>
      <c r="J198" s="61"/>
      <c r="K198" s="61"/>
      <c r="L198" s="61"/>
      <c r="M198" s="61"/>
      <c r="N198" s="61"/>
      <c r="O198" s="61"/>
      <c r="P198" s="61"/>
      <c r="Q198" s="61"/>
      <c r="R198" s="61"/>
      <c r="S198" s="61"/>
      <c r="T198" s="61"/>
      <c r="U198" s="61"/>
      <c r="V198" s="61"/>
      <c r="W198" s="61"/>
    </row>
    <row r="199" spans="1:23" ht="15" customHeight="1" thickBot="1" x14ac:dyDescent="0.3">
      <c r="A199" s="408" t="s">
        <v>401</v>
      </c>
      <c r="B199" s="409"/>
      <c r="C199" s="25">
        <f>45/C194</f>
        <v>0.34883720930232559</v>
      </c>
      <c r="D199" s="61"/>
      <c r="E199" s="61"/>
      <c r="F199" s="61"/>
      <c r="G199" s="61"/>
      <c r="H199" s="61"/>
      <c r="I199" s="61"/>
      <c r="J199" s="61"/>
      <c r="K199" s="61"/>
      <c r="L199" s="61"/>
      <c r="M199" s="61"/>
      <c r="N199" s="61"/>
      <c r="O199" s="61"/>
      <c r="P199" s="61"/>
      <c r="Q199" s="61"/>
      <c r="R199" s="61"/>
      <c r="S199" s="61"/>
      <c r="T199" s="61"/>
      <c r="U199" s="61"/>
      <c r="V199" s="61"/>
      <c r="W199" s="61"/>
    </row>
    <row r="200" spans="1:23" ht="14.4" x14ac:dyDescent="0.3">
      <c r="A200" s="350" t="s">
        <v>37</v>
      </c>
      <c r="B200" s="262"/>
      <c r="C200" s="61"/>
      <c r="D200" s="61"/>
      <c r="E200" s="61"/>
      <c r="F200" s="61"/>
      <c r="G200" s="61"/>
      <c r="H200" s="61"/>
      <c r="I200" s="61"/>
      <c r="J200" s="61"/>
      <c r="K200" s="61"/>
      <c r="L200" s="61"/>
      <c r="M200" s="61"/>
      <c r="N200" s="61"/>
      <c r="O200" s="61"/>
      <c r="P200" s="61"/>
      <c r="Q200" s="61"/>
      <c r="R200" s="61"/>
      <c r="S200" s="61"/>
      <c r="T200" s="61"/>
      <c r="U200" s="61"/>
      <c r="V200" s="61"/>
      <c r="W200" s="61"/>
    </row>
    <row r="201" spans="1:23" ht="14.4" thickBot="1" x14ac:dyDescent="0.3">
      <c r="A201" s="204" t="s">
        <v>373</v>
      </c>
      <c r="B201" s="204"/>
      <c r="C201" s="61"/>
      <c r="D201" s="61"/>
      <c r="E201" s="61"/>
      <c r="F201" s="61"/>
      <c r="G201" s="61"/>
      <c r="H201" s="61"/>
      <c r="I201" s="61"/>
      <c r="J201" s="61"/>
      <c r="K201" s="61"/>
      <c r="L201" s="61"/>
      <c r="M201" s="61"/>
      <c r="N201" s="61"/>
      <c r="O201" s="61"/>
      <c r="P201" s="61"/>
      <c r="Q201" s="61"/>
      <c r="R201" s="61"/>
      <c r="S201" s="61"/>
      <c r="T201" s="61"/>
      <c r="U201" s="61"/>
      <c r="V201" s="61"/>
      <c r="W201" s="61"/>
    </row>
    <row r="202" spans="1:23" x14ac:dyDescent="0.25">
      <c r="A202" s="276"/>
      <c r="B202" s="277"/>
      <c r="C202" s="74" t="s">
        <v>78</v>
      </c>
      <c r="D202" s="64"/>
      <c r="E202" s="62"/>
      <c r="F202" s="61"/>
      <c r="G202" s="61"/>
      <c r="H202" s="61"/>
      <c r="I202" s="61"/>
      <c r="J202" s="61"/>
      <c r="K202" s="61"/>
      <c r="L202" s="61"/>
      <c r="M202" s="61"/>
      <c r="N202" s="61"/>
      <c r="O202" s="61"/>
      <c r="P202" s="61"/>
      <c r="Q202" s="61"/>
      <c r="R202" s="61"/>
      <c r="S202" s="61"/>
      <c r="T202" s="61"/>
      <c r="U202" s="61"/>
      <c r="V202" s="61"/>
      <c r="W202" s="61"/>
    </row>
    <row r="203" spans="1:23" x14ac:dyDescent="0.25">
      <c r="A203" s="278"/>
      <c r="B203" s="279"/>
      <c r="C203" s="112" t="s">
        <v>79</v>
      </c>
      <c r="D203" s="55"/>
      <c r="E203" s="65"/>
      <c r="F203" s="61"/>
      <c r="G203" s="61"/>
      <c r="H203" s="61"/>
      <c r="I203" s="61"/>
      <c r="J203" s="61"/>
      <c r="K203" s="61"/>
      <c r="L203" s="61"/>
      <c r="M203" s="61"/>
      <c r="N203" s="61"/>
      <c r="O203" s="61"/>
      <c r="P203" s="61"/>
      <c r="Q203" s="61"/>
      <c r="R203" s="61"/>
      <c r="S203" s="61"/>
      <c r="T203" s="61"/>
      <c r="U203" s="61"/>
      <c r="V203" s="61"/>
      <c r="W203" s="61"/>
    </row>
    <row r="204" spans="1:23" x14ac:dyDescent="0.25">
      <c r="A204" s="278"/>
      <c r="B204" s="279"/>
      <c r="C204" s="112" t="s">
        <v>402</v>
      </c>
      <c r="D204" s="112" t="s">
        <v>403</v>
      </c>
      <c r="E204" s="83" t="s">
        <v>404</v>
      </c>
      <c r="F204" s="61"/>
      <c r="G204" s="61"/>
      <c r="H204" s="61"/>
      <c r="I204" s="61"/>
      <c r="J204" s="61"/>
      <c r="K204" s="61"/>
      <c r="L204" s="61"/>
      <c r="M204" s="61"/>
      <c r="N204" s="61"/>
      <c r="O204" s="61"/>
      <c r="P204" s="61"/>
      <c r="Q204" s="61"/>
      <c r="R204" s="61"/>
      <c r="S204" s="61"/>
      <c r="T204" s="61"/>
      <c r="U204" s="61"/>
      <c r="V204" s="61"/>
      <c r="W204" s="61"/>
    </row>
    <row r="205" spans="1:23" x14ac:dyDescent="0.25">
      <c r="A205" s="303" t="s">
        <v>74</v>
      </c>
      <c r="B205" s="304"/>
      <c r="C205" s="14">
        <v>476</v>
      </c>
      <c r="D205" s="14">
        <v>479</v>
      </c>
      <c r="E205" s="8">
        <v>373</v>
      </c>
      <c r="F205" s="61"/>
      <c r="G205" s="61"/>
      <c r="H205" s="61"/>
      <c r="I205" s="61"/>
      <c r="J205" s="61"/>
      <c r="K205" s="61"/>
      <c r="L205" s="61"/>
      <c r="M205" s="61"/>
      <c r="N205" s="61"/>
      <c r="O205" s="61"/>
      <c r="P205" s="61"/>
      <c r="Q205" s="61"/>
      <c r="R205" s="61"/>
      <c r="S205" s="61"/>
      <c r="T205" s="61"/>
      <c r="U205" s="61"/>
      <c r="V205" s="61"/>
      <c r="W205" s="61"/>
    </row>
    <row r="206" spans="1:23" ht="14.25" customHeight="1" x14ac:dyDescent="0.25">
      <c r="A206" s="327" t="s">
        <v>234</v>
      </c>
      <c r="B206" s="300"/>
      <c r="C206" s="113">
        <v>0.10905349794238683</v>
      </c>
      <c r="D206" s="113">
        <v>0.13991769547325103</v>
      </c>
      <c r="E206" s="115">
        <v>0.1368421052631579</v>
      </c>
      <c r="F206" s="61"/>
      <c r="G206" s="61"/>
      <c r="H206" s="61"/>
      <c r="I206" s="61"/>
      <c r="J206" s="61"/>
      <c r="K206" s="61"/>
      <c r="L206" s="61"/>
      <c r="M206" s="61"/>
      <c r="N206" s="61"/>
      <c r="O206" s="61"/>
      <c r="P206" s="61"/>
      <c r="Q206" s="61"/>
      <c r="R206" s="61"/>
      <c r="S206" s="61"/>
      <c r="T206" s="61"/>
      <c r="U206" s="61"/>
      <c r="V206" s="61"/>
      <c r="W206" s="61"/>
    </row>
    <row r="207" spans="1:23" ht="14.25" customHeight="1" x14ac:dyDescent="0.25">
      <c r="A207" s="327" t="s">
        <v>235</v>
      </c>
      <c r="B207" s="300"/>
      <c r="C207" s="113">
        <v>0.30658436213991769</v>
      </c>
      <c r="D207" s="113">
        <v>0.37242798353909468</v>
      </c>
      <c r="E207" s="115">
        <v>0.37368421052631579</v>
      </c>
      <c r="F207" s="61"/>
      <c r="G207" s="61"/>
      <c r="H207" s="61"/>
      <c r="I207" s="61"/>
      <c r="J207" s="61"/>
      <c r="K207" s="61"/>
      <c r="L207" s="61"/>
      <c r="M207" s="61"/>
      <c r="N207" s="61"/>
      <c r="O207" s="61"/>
      <c r="P207" s="61"/>
      <c r="Q207" s="61"/>
      <c r="R207" s="61"/>
      <c r="S207" s="61"/>
      <c r="T207" s="61"/>
      <c r="U207" s="61"/>
      <c r="V207" s="61"/>
      <c r="W207" s="61"/>
    </row>
    <row r="208" spans="1:23" ht="14.25" customHeight="1" x14ac:dyDescent="0.25">
      <c r="A208" s="327" t="s">
        <v>236</v>
      </c>
      <c r="B208" s="300"/>
      <c r="C208" s="113">
        <v>0.28600823045267487</v>
      </c>
      <c r="D208" s="113">
        <v>0.26954732510288065</v>
      </c>
      <c r="E208" s="115">
        <v>0.25789473684210529</v>
      </c>
      <c r="F208" s="61"/>
      <c r="G208" s="61"/>
      <c r="H208" s="61"/>
      <c r="I208" s="61"/>
      <c r="J208" s="61"/>
      <c r="K208" s="61"/>
      <c r="L208" s="61"/>
      <c r="M208" s="61"/>
      <c r="N208" s="61"/>
      <c r="O208" s="61"/>
      <c r="P208" s="61"/>
      <c r="Q208" s="61"/>
      <c r="R208" s="61"/>
      <c r="S208" s="61"/>
      <c r="T208" s="61"/>
      <c r="U208" s="61"/>
      <c r="V208" s="61"/>
      <c r="W208" s="61"/>
    </row>
    <row r="209" spans="1:23" x14ac:dyDescent="0.25">
      <c r="A209" s="404" t="s">
        <v>198</v>
      </c>
      <c r="B209" s="405"/>
      <c r="C209" s="113">
        <v>0.11316872427983539</v>
      </c>
      <c r="D209" s="113">
        <v>8.8477366255144033E-2</v>
      </c>
      <c r="E209" s="115">
        <v>8.9473684210526316E-2</v>
      </c>
      <c r="F209" s="61"/>
      <c r="G209" s="61"/>
      <c r="H209" s="61"/>
      <c r="I209" s="61"/>
      <c r="J209" s="61"/>
      <c r="K209" s="61"/>
      <c r="L209" s="61"/>
      <c r="M209" s="61"/>
      <c r="N209" s="61"/>
      <c r="O209" s="61"/>
      <c r="P209" s="61"/>
      <c r="Q209" s="61"/>
      <c r="R209" s="61"/>
      <c r="S209" s="61"/>
      <c r="T209" s="61"/>
      <c r="U209" s="61"/>
      <c r="V209" s="61"/>
      <c r="W209" s="61"/>
    </row>
    <row r="210" spans="1:23" ht="15" customHeight="1" x14ac:dyDescent="0.25">
      <c r="A210" s="327" t="s">
        <v>237</v>
      </c>
      <c r="B210" s="300"/>
      <c r="C210" s="103">
        <v>0.16872427983539096</v>
      </c>
      <c r="D210" s="103">
        <v>0.11522633744855967</v>
      </c>
      <c r="E210" s="221">
        <v>0.12368421052631579</v>
      </c>
      <c r="F210" s="61"/>
      <c r="G210" s="61"/>
      <c r="H210" s="61"/>
      <c r="I210" s="61"/>
      <c r="J210" s="61"/>
      <c r="K210" s="61"/>
      <c r="L210" s="61"/>
      <c r="M210" s="61"/>
      <c r="N210" s="61"/>
      <c r="O210" s="61"/>
      <c r="P210" s="61"/>
      <c r="Q210" s="61"/>
      <c r="R210" s="61"/>
      <c r="S210" s="61"/>
      <c r="T210" s="61"/>
      <c r="U210" s="61"/>
      <c r="V210" s="61"/>
      <c r="W210" s="61"/>
    </row>
    <row r="211" spans="1:23" ht="15" customHeight="1" thickBot="1" x14ac:dyDescent="0.3">
      <c r="A211" s="416" t="s">
        <v>633</v>
      </c>
      <c r="B211" s="345"/>
      <c r="C211" s="114">
        <v>2.0576131687242798E-2</v>
      </c>
      <c r="D211" s="114">
        <v>1.4403292181069959E-2</v>
      </c>
      <c r="E211" s="116">
        <v>1.8421052631578901E-2</v>
      </c>
      <c r="F211" s="61"/>
      <c r="G211" s="61"/>
      <c r="H211" s="61"/>
      <c r="I211" s="61"/>
      <c r="J211" s="61"/>
      <c r="K211" s="61"/>
      <c r="L211" s="61"/>
      <c r="M211" s="61"/>
      <c r="N211" s="61"/>
      <c r="O211" s="61"/>
      <c r="P211" s="61"/>
      <c r="Q211" s="61"/>
      <c r="R211" s="61"/>
      <c r="S211" s="61"/>
      <c r="T211" s="61"/>
      <c r="U211" s="61"/>
      <c r="V211" s="61"/>
      <c r="W211" s="61"/>
    </row>
    <row r="212" spans="1:23" x14ac:dyDescent="0.25">
      <c r="A212" s="300"/>
      <c r="B212" s="300"/>
      <c r="C212" s="103"/>
      <c r="D212" s="61"/>
      <c r="E212" s="61"/>
      <c r="F212" s="61"/>
      <c r="G212" s="61"/>
      <c r="H212" s="61"/>
      <c r="I212" s="61"/>
      <c r="J212" s="61"/>
      <c r="K212" s="61"/>
      <c r="L212" s="61"/>
      <c r="M212" s="61"/>
      <c r="N212" s="61"/>
      <c r="O212" s="61"/>
      <c r="P212" s="61"/>
      <c r="Q212" s="61"/>
      <c r="R212" s="61"/>
      <c r="S212" s="61"/>
      <c r="T212" s="61"/>
      <c r="U212" s="61"/>
      <c r="V212" s="61"/>
      <c r="W212" s="61"/>
    </row>
    <row r="213" spans="1:23" s="111" customFormat="1" ht="14.4" thickBot="1" x14ac:dyDescent="0.3">
      <c r="A213" s="228" t="s">
        <v>641</v>
      </c>
      <c r="B213" s="228"/>
    </row>
    <row r="214" spans="1:23" s="210" customFormat="1" ht="13.2" x14ac:dyDescent="0.25">
      <c r="A214" s="398"/>
      <c r="B214" s="399"/>
      <c r="C214" s="209" t="s">
        <v>78</v>
      </c>
    </row>
    <row r="215" spans="1:23" s="210" customFormat="1" ht="13.2" x14ac:dyDescent="0.25">
      <c r="A215" s="400"/>
      <c r="B215" s="401"/>
      <c r="C215" s="211" t="s">
        <v>79</v>
      </c>
    </row>
    <row r="216" spans="1:23" s="210" customFormat="1" ht="13.2" x14ac:dyDescent="0.25">
      <c r="A216" s="402" t="s">
        <v>74</v>
      </c>
      <c r="B216" s="403"/>
      <c r="C216" s="212">
        <v>187</v>
      </c>
    </row>
    <row r="217" spans="1:23" s="210" customFormat="1" ht="13.2" x14ac:dyDescent="0.25">
      <c r="A217" s="316" t="s">
        <v>433</v>
      </c>
      <c r="B217" s="317"/>
      <c r="C217" s="213">
        <f>41/C216</f>
        <v>0.21925133689839571</v>
      </c>
    </row>
    <row r="218" spans="1:23" s="210" customFormat="1" ht="13.2" x14ac:dyDescent="0.25">
      <c r="A218" s="316" t="s">
        <v>434</v>
      </c>
      <c r="B218" s="317"/>
      <c r="C218" s="213">
        <f>78/C216</f>
        <v>0.41711229946524064</v>
      </c>
    </row>
    <row r="219" spans="1:23" s="210" customFormat="1" ht="13.2" x14ac:dyDescent="0.25">
      <c r="A219" s="316" t="s">
        <v>435</v>
      </c>
      <c r="B219" s="317"/>
      <c r="C219" s="213">
        <f>56/C216</f>
        <v>0.29946524064171121</v>
      </c>
    </row>
    <row r="220" spans="1:23" s="210" customFormat="1" ht="13.2" x14ac:dyDescent="0.25">
      <c r="A220" s="316" t="s">
        <v>436</v>
      </c>
      <c r="B220" s="317"/>
      <c r="C220" s="213">
        <f>8/C216</f>
        <v>4.2780748663101602E-2</v>
      </c>
    </row>
    <row r="221" spans="1:23" s="210" customFormat="1" ht="13.2" x14ac:dyDescent="0.25">
      <c r="A221" s="316" t="s">
        <v>437</v>
      </c>
      <c r="B221" s="317"/>
      <c r="C221" s="213">
        <f>1/C216</f>
        <v>5.3475935828877002E-3</v>
      </c>
    </row>
    <row r="222" spans="1:23" s="210" customFormat="1" thickBot="1" x14ac:dyDescent="0.3">
      <c r="A222" s="322" t="s">
        <v>608</v>
      </c>
      <c r="B222" s="323"/>
      <c r="C222" s="214">
        <f>3/C216</f>
        <v>1.6042780748663103E-2</v>
      </c>
    </row>
    <row r="223" spans="1:23" x14ac:dyDescent="0.25">
      <c r="A223" s="377"/>
      <c r="B223" s="377"/>
      <c r="C223" s="61"/>
      <c r="D223" s="61"/>
      <c r="E223" s="61"/>
      <c r="F223" s="61"/>
      <c r="G223" s="61"/>
      <c r="H223" s="61"/>
      <c r="I223" s="61"/>
      <c r="J223" s="61"/>
      <c r="K223" s="61"/>
      <c r="L223" s="61"/>
      <c r="M223" s="61"/>
      <c r="N223" s="61"/>
      <c r="O223" s="61"/>
      <c r="P223" s="61"/>
      <c r="Q223" s="61"/>
      <c r="R223" s="61"/>
      <c r="S223" s="61"/>
      <c r="T223" s="61"/>
      <c r="U223" s="61"/>
      <c r="V223" s="61"/>
      <c r="W223" s="61"/>
    </row>
    <row r="224" spans="1:23" s="111" customFormat="1" ht="14.4" thickBot="1" x14ac:dyDescent="0.3">
      <c r="A224" s="228" t="s">
        <v>640</v>
      </c>
      <c r="B224" s="228"/>
    </row>
    <row r="225" spans="1:23" s="210" customFormat="1" ht="13.2" x14ac:dyDescent="0.25">
      <c r="A225" s="398"/>
      <c r="B225" s="399"/>
      <c r="C225" s="209" t="s">
        <v>78</v>
      </c>
    </row>
    <row r="226" spans="1:23" s="210" customFormat="1" ht="13.2" x14ac:dyDescent="0.25">
      <c r="A226" s="400"/>
      <c r="B226" s="401"/>
      <c r="C226" s="211" t="s">
        <v>406</v>
      </c>
    </row>
    <row r="227" spans="1:23" s="210" customFormat="1" ht="13.2" x14ac:dyDescent="0.25">
      <c r="A227" s="402" t="s">
        <v>74</v>
      </c>
      <c r="B227" s="403"/>
      <c r="C227" s="212">
        <v>186</v>
      </c>
    </row>
    <row r="228" spans="1:23" s="210" customFormat="1" ht="13.2" x14ac:dyDescent="0.25">
      <c r="A228" s="316" t="s">
        <v>433</v>
      </c>
      <c r="B228" s="317"/>
      <c r="C228" s="213">
        <f>2/C227</f>
        <v>1.0752688172043012E-2</v>
      </c>
    </row>
    <row r="229" spans="1:23" s="210" customFormat="1" ht="13.2" x14ac:dyDescent="0.25">
      <c r="A229" s="316" t="s">
        <v>434</v>
      </c>
      <c r="B229" s="317"/>
      <c r="C229" s="213">
        <f>53/C227</f>
        <v>0.28494623655913981</v>
      </c>
    </row>
    <row r="230" spans="1:23" s="210" customFormat="1" ht="13.2" x14ac:dyDescent="0.25">
      <c r="A230" s="316" t="s">
        <v>435</v>
      </c>
      <c r="B230" s="317"/>
      <c r="C230" s="213">
        <f>89/C227</f>
        <v>0.478494623655914</v>
      </c>
    </row>
    <row r="231" spans="1:23" s="210" customFormat="1" ht="13.2" x14ac:dyDescent="0.25">
      <c r="A231" s="316" t="s">
        <v>436</v>
      </c>
      <c r="B231" s="317"/>
      <c r="C231" s="213">
        <f>17/C227</f>
        <v>9.1397849462365593E-2</v>
      </c>
    </row>
    <row r="232" spans="1:23" s="210" customFormat="1" ht="13.2" x14ac:dyDescent="0.25">
      <c r="A232" s="316" t="s">
        <v>437</v>
      </c>
      <c r="B232" s="317"/>
      <c r="C232" s="213">
        <f>4/C227</f>
        <v>2.1505376344086023E-2</v>
      </c>
    </row>
    <row r="233" spans="1:23" s="210" customFormat="1" thickBot="1" x14ac:dyDescent="0.3">
      <c r="A233" s="322" t="s">
        <v>608</v>
      </c>
      <c r="B233" s="323"/>
      <c r="C233" s="214">
        <f>21/C227</f>
        <v>0.11290322580645161</v>
      </c>
    </row>
    <row r="234" spans="1:23" x14ac:dyDescent="0.25">
      <c r="A234" s="377"/>
      <c r="B234" s="377"/>
      <c r="C234" s="61"/>
      <c r="D234" s="61"/>
      <c r="E234" s="61"/>
      <c r="F234" s="61"/>
      <c r="G234" s="61"/>
      <c r="H234" s="61"/>
      <c r="I234" s="61"/>
      <c r="J234" s="61"/>
      <c r="K234" s="61"/>
      <c r="L234" s="61"/>
      <c r="M234" s="61"/>
      <c r="N234" s="61"/>
      <c r="O234" s="61"/>
      <c r="P234" s="61"/>
      <c r="Q234" s="61"/>
      <c r="R234" s="61"/>
      <c r="S234" s="61"/>
      <c r="T234" s="61"/>
      <c r="U234" s="61"/>
      <c r="V234" s="61"/>
      <c r="W234" s="61"/>
    </row>
    <row r="235" spans="1:23" s="111" customFormat="1" ht="14.4" thickBot="1" x14ac:dyDescent="0.3">
      <c r="A235" s="228" t="s">
        <v>639</v>
      </c>
      <c r="B235" s="228"/>
    </row>
    <row r="236" spans="1:23" s="210" customFormat="1" ht="13.2" x14ac:dyDescent="0.25">
      <c r="A236" s="396"/>
      <c r="B236" s="397"/>
      <c r="C236" s="222" t="s">
        <v>78</v>
      </c>
    </row>
    <row r="237" spans="1:23" s="210" customFormat="1" ht="26.4" x14ac:dyDescent="0.25">
      <c r="A237" s="375"/>
      <c r="B237" s="376"/>
      <c r="C237" s="215" t="s">
        <v>632</v>
      </c>
    </row>
    <row r="238" spans="1:23" s="216" customFormat="1" ht="13.2" x14ac:dyDescent="0.25">
      <c r="A238" s="382" t="s">
        <v>74</v>
      </c>
      <c r="B238" s="383"/>
      <c r="C238" s="223">
        <v>186</v>
      </c>
    </row>
    <row r="239" spans="1:23" s="210" customFormat="1" ht="13.2" x14ac:dyDescent="0.25">
      <c r="A239" s="389" t="s">
        <v>405</v>
      </c>
      <c r="B239" s="390"/>
      <c r="C239" s="224">
        <f>48/C238</f>
        <v>0.25806451612903225</v>
      </c>
    </row>
    <row r="240" spans="1:23" s="210" customFormat="1" ht="13.2" x14ac:dyDescent="0.25">
      <c r="A240" s="389" t="s">
        <v>439</v>
      </c>
      <c r="B240" s="390"/>
      <c r="C240" s="224">
        <f>51/C238</f>
        <v>0.27419354838709675</v>
      </c>
    </row>
    <row r="241" spans="1:23" s="210" customFormat="1" ht="13.2" x14ac:dyDescent="0.25">
      <c r="A241" s="389" t="s">
        <v>588</v>
      </c>
      <c r="B241" s="390"/>
      <c r="C241" s="224">
        <f>30/C238</f>
        <v>0.16129032258064516</v>
      </c>
    </row>
    <row r="242" spans="1:23" s="210" customFormat="1" ht="13.2" x14ac:dyDescent="0.25">
      <c r="A242" s="389" t="s">
        <v>589</v>
      </c>
      <c r="B242" s="390"/>
      <c r="C242" s="224">
        <f>7/C238</f>
        <v>3.7634408602150539E-2</v>
      </c>
    </row>
    <row r="243" spans="1:23" s="210" customFormat="1" ht="13.2" x14ac:dyDescent="0.25">
      <c r="A243" s="389" t="s">
        <v>590</v>
      </c>
      <c r="B243" s="390"/>
      <c r="C243" s="224">
        <f>4/C238</f>
        <v>2.1505376344086023E-2</v>
      </c>
    </row>
    <row r="244" spans="1:23" s="210" customFormat="1" ht="13.2" x14ac:dyDescent="0.25">
      <c r="A244" s="389" t="s">
        <v>438</v>
      </c>
      <c r="B244" s="390"/>
      <c r="C244" s="224">
        <f>2/C238</f>
        <v>1.0752688172043012E-2</v>
      </c>
    </row>
    <row r="245" spans="1:23" ht="14.4" thickBot="1" x14ac:dyDescent="0.3">
      <c r="A245" s="425" t="s">
        <v>608</v>
      </c>
      <c r="B245" s="426"/>
      <c r="C245" s="225">
        <f>44/C238</f>
        <v>0.23655913978494625</v>
      </c>
      <c r="D245" s="61"/>
      <c r="E245" s="117"/>
      <c r="F245" s="61"/>
      <c r="G245" s="61"/>
      <c r="H245" s="61"/>
      <c r="I245" s="61"/>
      <c r="J245" s="61"/>
      <c r="K245" s="61"/>
      <c r="L245" s="61"/>
      <c r="M245" s="61"/>
      <c r="N245" s="61"/>
      <c r="O245" s="61"/>
      <c r="P245" s="61"/>
      <c r="Q245" s="61"/>
      <c r="R245" s="61"/>
      <c r="S245" s="61"/>
      <c r="T245" s="61"/>
      <c r="U245" s="61"/>
      <c r="V245" s="61"/>
      <c r="W245" s="61"/>
    </row>
    <row r="246" spans="1:23" x14ac:dyDescent="0.25">
      <c r="A246" s="391"/>
      <c r="B246" s="391"/>
      <c r="C246" s="61"/>
      <c r="D246" s="61"/>
      <c r="E246" s="61"/>
      <c r="F246" s="61"/>
      <c r="G246" s="61"/>
      <c r="H246" s="61"/>
      <c r="I246" s="61"/>
      <c r="J246" s="61"/>
      <c r="K246" s="61"/>
      <c r="L246" s="61"/>
      <c r="M246" s="61"/>
      <c r="N246" s="61"/>
      <c r="O246" s="61"/>
      <c r="P246" s="61"/>
      <c r="Q246" s="61"/>
      <c r="R246" s="61"/>
      <c r="S246" s="61"/>
      <c r="T246" s="61"/>
      <c r="U246" s="61"/>
      <c r="V246" s="61"/>
      <c r="W246" s="61"/>
    </row>
    <row r="247" spans="1:23" s="10" customFormat="1" ht="14.4" thickBot="1" x14ac:dyDescent="0.3">
      <c r="A247" s="204" t="s">
        <v>412</v>
      </c>
      <c r="B247" s="204"/>
      <c r="C247" s="63"/>
      <c r="D247" s="63"/>
      <c r="E247" s="63"/>
      <c r="F247" s="63"/>
      <c r="G247" s="63"/>
      <c r="H247" s="63"/>
      <c r="I247" s="63"/>
      <c r="J247" s="63"/>
      <c r="K247" s="63"/>
      <c r="L247" s="63"/>
      <c r="M247" s="63"/>
      <c r="N247" s="63"/>
      <c r="O247" s="63"/>
      <c r="P247" s="63"/>
      <c r="Q247" s="63"/>
      <c r="R247" s="63"/>
      <c r="S247" s="63"/>
      <c r="T247" s="63"/>
      <c r="U247" s="63"/>
      <c r="V247" s="63"/>
      <c r="W247" s="63"/>
    </row>
    <row r="248" spans="1:23" x14ac:dyDescent="0.25">
      <c r="A248" s="392"/>
      <c r="B248" s="393"/>
      <c r="C248" s="206" t="s">
        <v>78</v>
      </c>
      <c r="D248" s="61"/>
      <c r="E248" s="61"/>
      <c r="F248" s="61"/>
      <c r="G248" s="61"/>
      <c r="H248" s="61"/>
      <c r="I248" s="61"/>
      <c r="J248" s="61"/>
      <c r="K248" s="61"/>
      <c r="L248" s="61"/>
      <c r="M248" s="61"/>
      <c r="N248" s="61"/>
      <c r="O248" s="61"/>
      <c r="P248" s="61"/>
      <c r="Q248" s="61"/>
      <c r="R248" s="61"/>
      <c r="S248" s="61"/>
      <c r="T248" s="61"/>
      <c r="U248" s="61"/>
      <c r="V248" s="61"/>
      <c r="W248" s="61"/>
    </row>
    <row r="249" spans="1:23" ht="26.4" x14ac:dyDescent="0.25">
      <c r="A249" s="394"/>
      <c r="B249" s="395"/>
      <c r="C249" s="81" t="s">
        <v>632</v>
      </c>
      <c r="D249" s="61"/>
      <c r="E249" s="61"/>
      <c r="F249" s="61"/>
      <c r="G249" s="61"/>
      <c r="H249" s="61"/>
      <c r="I249" s="61"/>
      <c r="J249" s="61"/>
      <c r="K249" s="61"/>
      <c r="L249" s="61"/>
      <c r="M249" s="61"/>
      <c r="N249" s="61"/>
      <c r="O249" s="61"/>
      <c r="P249" s="61"/>
      <c r="Q249" s="61"/>
      <c r="R249" s="61"/>
      <c r="S249" s="61"/>
      <c r="T249" s="61"/>
      <c r="U249" s="61"/>
      <c r="V249" s="61"/>
      <c r="W249" s="61"/>
    </row>
    <row r="250" spans="1:23" x14ac:dyDescent="0.25">
      <c r="A250" s="285" t="s">
        <v>74</v>
      </c>
      <c r="B250" s="286"/>
      <c r="C250" s="8">
        <v>259</v>
      </c>
      <c r="D250" s="61"/>
      <c r="E250" s="61"/>
      <c r="F250" s="61"/>
      <c r="G250" s="61"/>
      <c r="H250" s="61"/>
      <c r="I250" s="61"/>
      <c r="J250" s="61"/>
      <c r="K250" s="61"/>
      <c r="L250" s="61"/>
      <c r="M250" s="61"/>
      <c r="N250" s="61"/>
      <c r="O250" s="61"/>
      <c r="P250" s="61"/>
      <c r="Q250" s="61"/>
      <c r="R250" s="61"/>
      <c r="S250" s="61"/>
      <c r="T250" s="61"/>
      <c r="U250" s="61"/>
      <c r="V250" s="61"/>
      <c r="W250" s="61"/>
    </row>
    <row r="251" spans="1:23" x14ac:dyDescent="0.25">
      <c r="A251" s="387" t="s">
        <v>413</v>
      </c>
      <c r="B251" s="388"/>
      <c r="C251" s="224">
        <f>0/C250</f>
        <v>0</v>
      </c>
      <c r="D251" s="61"/>
      <c r="E251" s="61"/>
      <c r="F251" s="61"/>
      <c r="G251" s="61"/>
      <c r="H251" s="61"/>
      <c r="I251" s="61"/>
      <c r="J251" s="61"/>
      <c r="K251" s="61"/>
      <c r="L251" s="61"/>
      <c r="M251" s="61"/>
      <c r="N251" s="61"/>
      <c r="O251" s="61"/>
      <c r="P251" s="61"/>
      <c r="Q251" s="61"/>
      <c r="R251" s="61"/>
      <c r="S251" s="61"/>
      <c r="T251" s="61"/>
      <c r="U251" s="61"/>
      <c r="V251" s="61"/>
      <c r="W251" s="61"/>
    </row>
    <row r="252" spans="1:23" x14ac:dyDescent="0.25">
      <c r="A252" s="387" t="s">
        <v>407</v>
      </c>
      <c r="B252" s="388"/>
      <c r="C252" s="224">
        <f>7/C250</f>
        <v>2.7027027027027029E-2</v>
      </c>
      <c r="D252" s="61"/>
      <c r="E252" s="117"/>
      <c r="F252" s="61"/>
      <c r="G252" s="61"/>
      <c r="H252" s="61"/>
      <c r="I252" s="61"/>
      <c r="J252" s="61"/>
      <c r="K252" s="61"/>
      <c r="L252" s="61"/>
      <c r="M252" s="61"/>
      <c r="N252" s="61"/>
      <c r="O252" s="61"/>
      <c r="P252" s="61"/>
      <c r="Q252" s="61"/>
      <c r="R252" s="61"/>
      <c r="S252" s="61"/>
      <c r="T252" s="61"/>
      <c r="U252" s="61"/>
      <c r="V252" s="61"/>
      <c r="W252" s="61"/>
    </row>
    <row r="253" spans="1:23" x14ac:dyDescent="0.25">
      <c r="A253" s="387" t="s">
        <v>408</v>
      </c>
      <c r="B253" s="388"/>
      <c r="C253" s="224">
        <f>45/C250</f>
        <v>0.17374517374517376</v>
      </c>
      <c r="D253" s="61"/>
      <c r="E253" s="117"/>
      <c r="F253" s="61"/>
      <c r="G253" s="61"/>
      <c r="H253" s="61"/>
      <c r="I253" s="61"/>
      <c r="J253" s="61"/>
      <c r="K253" s="61"/>
      <c r="L253" s="61"/>
      <c r="M253" s="61"/>
      <c r="N253" s="61"/>
      <c r="O253" s="61"/>
      <c r="P253" s="61"/>
      <c r="Q253" s="61"/>
      <c r="R253" s="61"/>
      <c r="S253" s="61"/>
      <c r="T253" s="61"/>
      <c r="U253" s="61"/>
      <c r="V253" s="61"/>
      <c r="W253" s="61"/>
    </row>
    <row r="254" spans="1:23" x14ac:dyDescent="0.25">
      <c r="A254" s="387" t="s">
        <v>409</v>
      </c>
      <c r="B254" s="388"/>
      <c r="C254" s="224">
        <f>109/C250</f>
        <v>0.42084942084942084</v>
      </c>
      <c r="D254" s="61"/>
      <c r="E254" s="117"/>
      <c r="F254" s="61"/>
      <c r="G254" s="61"/>
      <c r="H254" s="61"/>
      <c r="I254" s="61"/>
      <c r="J254" s="61"/>
      <c r="K254" s="61"/>
      <c r="L254" s="61"/>
      <c r="M254" s="61"/>
      <c r="N254" s="61"/>
      <c r="O254" s="61"/>
      <c r="P254" s="61"/>
      <c r="Q254" s="61"/>
      <c r="R254" s="61"/>
      <c r="S254" s="61"/>
      <c r="T254" s="61"/>
      <c r="U254" s="61"/>
      <c r="V254" s="61"/>
      <c r="W254" s="61"/>
    </row>
    <row r="255" spans="1:23" x14ac:dyDescent="0.25">
      <c r="A255" s="387" t="s">
        <v>410</v>
      </c>
      <c r="B255" s="388"/>
      <c r="C255" s="224">
        <f>67/C250</f>
        <v>0.25868725868725867</v>
      </c>
      <c r="D255" s="61"/>
      <c r="E255" s="117"/>
      <c r="F255" s="61"/>
      <c r="G255" s="61"/>
      <c r="H255" s="61"/>
      <c r="I255" s="61"/>
      <c r="J255" s="61"/>
      <c r="K255" s="61"/>
      <c r="L255" s="61"/>
      <c r="M255" s="61"/>
      <c r="N255" s="61"/>
      <c r="O255" s="61"/>
      <c r="P255" s="61"/>
      <c r="Q255" s="61"/>
      <c r="R255" s="61"/>
      <c r="S255" s="61"/>
      <c r="T255" s="61"/>
      <c r="U255" s="61"/>
      <c r="V255" s="61"/>
      <c r="W255" s="61"/>
    </row>
    <row r="256" spans="1:23" x14ac:dyDescent="0.25">
      <c r="A256" s="387" t="s">
        <v>411</v>
      </c>
      <c r="B256" s="388"/>
      <c r="C256" s="224">
        <f>25/C250</f>
        <v>9.6525096525096526E-2</v>
      </c>
      <c r="D256" s="61"/>
      <c r="E256" s="117"/>
      <c r="F256" s="61"/>
      <c r="G256" s="61"/>
      <c r="H256" s="61"/>
      <c r="I256" s="61"/>
      <c r="J256" s="61"/>
      <c r="K256" s="61"/>
      <c r="L256" s="61"/>
      <c r="M256" s="61"/>
      <c r="N256" s="61"/>
      <c r="O256" s="61"/>
      <c r="P256" s="61"/>
      <c r="Q256" s="61"/>
      <c r="R256" s="61"/>
      <c r="S256" s="61"/>
      <c r="T256" s="61"/>
      <c r="U256" s="61"/>
      <c r="V256" s="61"/>
      <c r="W256" s="61"/>
    </row>
    <row r="257" spans="1:23" x14ac:dyDescent="0.25">
      <c r="A257" s="387" t="s">
        <v>414</v>
      </c>
      <c r="B257" s="388"/>
      <c r="C257" s="224">
        <f>0/C250</f>
        <v>0</v>
      </c>
      <c r="D257" s="61"/>
      <c r="E257" s="117"/>
      <c r="F257" s="61"/>
      <c r="G257" s="61"/>
      <c r="H257" s="61"/>
      <c r="I257" s="61"/>
      <c r="J257" s="61"/>
      <c r="K257" s="61"/>
      <c r="L257" s="61"/>
      <c r="M257" s="61"/>
      <c r="N257" s="61"/>
      <c r="O257" s="61"/>
      <c r="P257" s="61"/>
      <c r="Q257" s="61"/>
      <c r="R257" s="61"/>
      <c r="S257" s="61"/>
      <c r="T257" s="61"/>
      <c r="U257" s="61"/>
      <c r="V257" s="61"/>
      <c r="W257" s="61"/>
    </row>
    <row r="258" spans="1:23" ht="14.4" thickBot="1" x14ac:dyDescent="0.3">
      <c r="A258" s="425" t="s">
        <v>608</v>
      </c>
      <c r="B258" s="426"/>
      <c r="C258" s="225">
        <f>6/C250</f>
        <v>2.3166023166023165E-2</v>
      </c>
      <c r="D258" s="61"/>
      <c r="E258" s="117"/>
      <c r="F258" s="61"/>
      <c r="G258" s="61"/>
      <c r="H258" s="61"/>
      <c r="I258" s="61"/>
      <c r="J258" s="61"/>
      <c r="K258" s="61"/>
      <c r="L258" s="61"/>
      <c r="M258" s="61"/>
      <c r="N258" s="61"/>
      <c r="O258" s="61"/>
      <c r="P258" s="61"/>
      <c r="Q258" s="61"/>
      <c r="R258" s="61"/>
      <c r="S258" s="61"/>
      <c r="T258" s="61"/>
      <c r="U258" s="61"/>
      <c r="V258" s="61"/>
      <c r="W258" s="61"/>
    </row>
    <row r="259" spans="1:23" x14ac:dyDescent="0.25">
      <c r="A259" s="377"/>
      <c r="B259" s="377"/>
      <c r="C259" s="61"/>
      <c r="D259" s="61"/>
      <c r="E259" s="61"/>
      <c r="F259" s="61"/>
      <c r="G259" s="61"/>
      <c r="H259" s="61"/>
      <c r="I259" s="61"/>
      <c r="J259" s="61"/>
      <c r="K259" s="61"/>
      <c r="L259" s="61"/>
      <c r="M259" s="61"/>
      <c r="N259" s="61"/>
      <c r="O259" s="61"/>
      <c r="P259" s="61"/>
      <c r="Q259" s="61"/>
      <c r="R259" s="61"/>
      <c r="S259" s="61"/>
      <c r="T259" s="61"/>
      <c r="U259" s="61"/>
      <c r="V259" s="61"/>
      <c r="W259" s="61"/>
    </row>
    <row r="260" spans="1:23" s="106" customFormat="1" x14ac:dyDescent="0.25">
      <c r="A260" s="110" t="s">
        <v>642</v>
      </c>
      <c r="B260" s="110"/>
      <c r="C260" s="105"/>
      <c r="D260" s="105"/>
      <c r="E260" s="105"/>
      <c r="F260" s="105"/>
      <c r="G260" s="105"/>
      <c r="H260" s="105"/>
      <c r="I260" s="105"/>
      <c r="J260" s="105"/>
      <c r="K260" s="105"/>
      <c r="L260" s="105"/>
      <c r="M260" s="105"/>
      <c r="N260" s="105"/>
      <c r="O260" s="105"/>
      <c r="P260" s="105"/>
      <c r="Q260" s="105"/>
      <c r="R260" s="105"/>
      <c r="S260" s="105"/>
      <c r="T260" s="105"/>
      <c r="U260" s="105"/>
      <c r="V260" s="105"/>
      <c r="W260" s="105"/>
    </row>
    <row r="261" spans="1:23" s="106" customFormat="1" x14ac:dyDescent="0.25">
      <c r="A261" s="373"/>
      <c r="B261" s="373"/>
      <c r="C261" s="105"/>
      <c r="D261" s="105"/>
      <c r="E261" s="105"/>
      <c r="F261" s="105"/>
      <c r="G261" s="105"/>
      <c r="H261" s="105"/>
      <c r="I261" s="105"/>
      <c r="J261" s="105"/>
      <c r="K261" s="105"/>
      <c r="L261" s="105"/>
      <c r="M261" s="105"/>
      <c r="N261" s="105"/>
      <c r="O261" s="105"/>
      <c r="P261" s="105"/>
      <c r="Q261" s="105"/>
      <c r="R261" s="105"/>
      <c r="S261" s="105"/>
      <c r="T261" s="105"/>
      <c r="U261" s="105"/>
      <c r="V261" s="105"/>
      <c r="W261" s="105"/>
    </row>
    <row r="262" spans="1:23" s="106" customFormat="1" x14ac:dyDescent="0.25">
      <c r="A262" s="110" t="s">
        <v>591</v>
      </c>
      <c r="B262" s="110"/>
      <c r="C262" s="105"/>
      <c r="D262" s="105"/>
      <c r="E262" s="105"/>
      <c r="F262" s="105"/>
      <c r="G262" s="105"/>
      <c r="H262" s="105"/>
      <c r="I262" s="105"/>
      <c r="J262" s="105"/>
      <c r="K262" s="105"/>
      <c r="L262" s="105"/>
      <c r="M262" s="105"/>
      <c r="N262" s="105"/>
      <c r="O262" s="105"/>
      <c r="P262" s="105"/>
      <c r="Q262" s="105"/>
      <c r="R262" s="105"/>
      <c r="S262" s="105"/>
      <c r="T262" s="105"/>
      <c r="U262" s="105"/>
      <c r="V262" s="105"/>
      <c r="W262" s="105"/>
    </row>
    <row r="263" spans="1:23" s="106" customFormat="1" x14ac:dyDescent="0.25">
      <c r="A263" s="373"/>
      <c r="B263" s="373"/>
      <c r="C263" s="105"/>
      <c r="D263" s="105"/>
      <c r="E263" s="105"/>
      <c r="F263" s="105"/>
      <c r="G263" s="105"/>
      <c r="H263" s="105"/>
      <c r="I263" s="105"/>
      <c r="J263" s="105"/>
      <c r="K263" s="105"/>
      <c r="L263" s="105"/>
      <c r="M263" s="105"/>
      <c r="N263" s="105"/>
      <c r="O263" s="105"/>
      <c r="P263" s="105"/>
      <c r="Q263" s="105"/>
      <c r="R263" s="105"/>
      <c r="S263" s="105"/>
      <c r="T263" s="105"/>
      <c r="U263" s="105"/>
      <c r="V263" s="105"/>
      <c r="W263" s="105"/>
    </row>
    <row r="264" spans="1:23" s="106" customFormat="1" x14ac:dyDescent="0.25">
      <c r="A264" s="110" t="s">
        <v>592</v>
      </c>
      <c r="B264" s="110"/>
      <c r="C264" s="105"/>
      <c r="D264" s="105"/>
      <c r="E264" s="105"/>
      <c r="F264" s="105"/>
      <c r="G264" s="105"/>
      <c r="H264" s="105"/>
      <c r="I264" s="105"/>
      <c r="J264" s="105"/>
      <c r="K264" s="105"/>
      <c r="L264" s="105"/>
      <c r="M264" s="105"/>
      <c r="N264" s="105"/>
      <c r="O264" s="105"/>
      <c r="P264" s="105"/>
      <c r="Q264" s="105"/>
      <c r="R264" s="105"/>
      <c r="S264" s="105"/>
      <c r="T264" s="105"/>
      <c r="U264" s="105"/>
      <c r="V264" s="105"/>
      <c r="W264" s="105"/>
    </row>
    <row r="265" spans="1:23" x14ac:dyDescent="0.25">
      <c r="A265" s="386"/>
      <c r="B265" s="386"/>
      <c r="C265" s="61"/>
      <c r="D265" s="61"/>
      <c r="E265" s="61"/>
      <c r="F265" s="61"/>
      <c r="G265" s="61"/>
      <c r="H265" s="61"/>
      <c r="I265" s="61"/>
      <c r="J265" s="61"/>
      <c r="K265" s="61"/>
      <c r="L265" s="61"/>
      <c r="M265" s="61"/>
      <c r="N265" s="61"/>
      <c r="O265" s="61"/>
      <c r="P265" s="61"/>
      <c r="Q265" s="61"/>
      <c r="R265" s="61"/>
      <c r="S265" s="61"/>
      <c r="T265" s="61"/>
      <c r="U265" s="61"/>
      <c r="V265" s="61"/>
      <c r="W265" s="61"/>
    </row>
    <row r="266" spans="1:23" s="121" customFormat="1" ht="15" thickBot="1" x14ac:dyDescent="0.35">
      <c r="A266" s="203" t="s">
        <v>638</v>
      </c>
      <c r="B266" s="203"/>
      <c r="C266" s="111"/>
      <c r="D266" s="111"/>
    </row>
    <row r="267" spans="1:23" s="121" customFormat="1" ht="14.4" x14ac:dyDescent="0.3">
      <c r="A267" s="428"/>
      <c r="B267" s="429"/>
      <c r="C267" s="229"/>
      <c r="D267" s="111"/>
    </row>
    <row r="268" spans="1:23" customFormat="1" ht="14.4" x14ac:dyDescent="0.3">
      <c r="A268" s="375"/>
      <c r="B268" s="376"/>
      <c r="C268" s="211" t="s">
        <v>406</v>
      </c>
      <c r="D268" s="257"/>
    </row>
    <row r="269" spans="1:23" s="121" customFormat="1" ht="14.4" x14ac:dyDescent="0.3">
      <c r="A269" s="382" t="s">
        <v>74</v>
      </c>
      <c r="B269" s="383"/>
      <c r="C269" s="223">
        <v>201</v>
      </c>
      <c r="D269" s="111"/>
    </row>
    <row r="270" spans="1:23" customFormat="1" ht="14.4" x14ac:dyDescent="0.3">
      <c r="A270" s="375" t="s">
        <v>440</v>
      </c>
      <c r="B270" s="376"/>
      <c r="C270" s="224">
        <f>19/C269</f>
        <v>9.4527363184079602E-2</v>
      </c>
      <c r="D270" s="257"/>
    </row>
    <row r="271" spans="1:23" customFormat="1" ht="14.4" x14ac:dyDescent="0.3">
      <c r="A271" s="375" t="s">
        <v>441</v>
      </c>
      <c r="B271" s="376"/>
      <c r="C271" s="224">
        <f>6/C269</f>
        <v>2.9850746268656716E-2</v>
      </c>
      <c r="D271" s="257"/>
    </row>
    <row r="272" spans="1:23" customFormat="1" ht="14.4" x14ac:dyDescent="0.3">
      <c r="A272" s="375" t="s">
        <v>442</v>
      </c>
      <c r="B272" s="376"/>
      <c r="C272" s="224">
        <f>21/C269</f>
        <v>0.1044776119402985</v>
      </c>
      <c r="D272" s="257"/>
    </row>
    <row r="273" spans="1:23" customFormat="1" ht="14.4" x14ac:dyDescent="0.3">
      <c r="A273" s="375" t="s">
        <v>443</v>
      </c>
      <c r="B273" s="376"/>
      <c r="C273" s="224">
        <f>62/C269</f>
        <v>0.30845771144278605</v>
      </c>
      <c r="D273" s="257"/>
    </row>
    <row r="274" spans="1:23" customFormat="1" ht="14.4" x14ac:dyDescent="0.3">
      <c r="A274" s="375" t="s">
        <v>444</v>
      </c>
      <c r="B274" s="376"/>
      <c r="C274" s="224">
        <f>42/C269</f>
        <v>0.20895522388059701</v>
      </c>
      <c r="D274" s="257"/>
    </row>
    <row r="275" spans="1:23" customFormat="1" ht="14.4" x14ac:dyDescent="0.3">
      <c r="A275" s="375" t="s">
        <v>445</v>
      </c>
      <c r="B275" s="376"/>
      <c r="C275" s="224">
        <f>10/C269</f>
        <v>4.975124378109453E-2</v>
      </c>
      <c r="D275" s="257"/>
    </row>
    <row r="276" spans="1:23" customFormat="1" ht="14.4" x14ac:dyDescent="0.3">
      <c r="A276" s="375" t="s">
        <v>608</v>
      </c>
      <c r="B276" s="376"/>
      <c r="C276" s="224">
        <f>31/C269</f>
        <v>0.15422885572139303</v>
      </c>
      <c r="D276" s="257"/>
    </row>
    <row r="277" spans="1:23" customFormat="1" ht="15" thickBot="1" x14ac:dyDescent="0.35">
      <c r="A277" s="384" t="s">
        <v>643</v>
      </c>
      <c r="B277" s="385"/>
      <c r="C277" s="225">
        <f>10/C269</f>
        <v>4.975124378109453E-2</v>
      </c>
      <c r="D277" s="257"/>
    </row>
    <row r="278" spans="1:23" x14ac:dyDescent="0.25">
      <c r="A278" s="377"/>
      <c r="B278" s="377"/>
      <c r="C278" s="61"/>
      <c r="D278" s="61"/>
      <c r="E278" s="61"/>
      <c r="F278" s="61"/>
      <c r="G278" s="61"/>
      <c r="H278" s="61"/>
      <c r="I278" s="61"/>
      <c r="J278" s="61"/>
      <c r="K278" s="61"/>
      <c r="L278" s="61"/>
      <c r="M278" s="61"/>
      <c r="N278" s="61"/>
      <c r="O278" s="61"/>
      <c r="P278" s="61"/>
      <c r="Q278" s="61"/>
      <c r="R278" s="61"/>
      <c r="S278" s="61"/>
      <c r="T278" s="61"/>
      <c r="U278" s="61"/>
      <c r="V278" s="61"/>
      <c r="W278" s="61"/>
    </row>
    <row r="279" spans="1:23" s="111" customFormat="1" ht="14.4" thickBot="1" x14ac:dyDescent="0.3">
      <c r="A279" s="228" t="s">
        <v>637</v>
      </c>
      <c r="B279" s="228"/>
    </row>
    <row r="280" spans="1:23" s="111" customFormat="1" x14ac:dyDescent="0.25">
      <c r="A280" s="428"/>
      <c r="B280" s="429"/>
      <c r="C280" s="229"/>
    </row>
    <row r="281" spans="1:23" customFormat="1" ht="14.4" x14ac:dyDescent="0.3">
      <c r="A281" s="380"/>
      <c r="B281" s="381"/>
      <c r="C281" s="211" t="s">
        <v>406</v>
      </c>
      <c r="D281" s="257"/>
    </row>
    <row r="282" spans="1:23" s="121" customFormat="1" ht="14.4" x14ac:dyDescent="0.3">
      <c r="A282" s="382" t="s">
        <v>74</v>
      </c>
      <c r="B282" s="383"/>
      <c r="C282" s="223">
        <v>205</v>
      </c>
      <c r="D282" s="111"/>
    </row>
    <row r="283" spans="1:23" customFormat="1" ht="14.4" x14ac:dyDescent="0.3">
      <c r="A283" s="375" t="s">
        <v>440</v>
      </c>
      <c r="B283" s="376"/>
      <c r="C283" s="224">
        <f>18/C282</f>
        <v>8.7804878048780483E-2</v>
      </c>
      <c r="D283" s="257"/>
    </row>
    <row r="284" spans="1:23" customFormat="1" ht="14.4" x14ac:dyDescent="0.3">
      <c r="A284" s="375" t="s">
        <v>441</v>
      </c>
      <c r="B284" s="376"/>
      <c r="C284" s="224">
        <f>0/C282</f>
        <v>0</v>
      </c>
      <c r="D284" s="257"/>
    </row>
    <row r="285" spans="1:23" customFormat="1" ht="14.4" x14ac:dyDescent="0.3">
      <c r="A285" s="375" t="s">
        <v>442</v>
      </c>
      <c r="B285" s="376"/>
      <c r="C285" s="224">
        <f>7/C282</f>
        <v>3.4146341463414637E-2</v>
      </c>
      <c r="D285" s="257"/>
    </row>
    <row r="286" spans="1:23" customFormat="1" ht="14.4" x14ac:dyDescent="0.3">
      <c r="A286" s="375" t="s">
        <v>443</v>
      </c>
      <c r="B286" s="376"/>
      <c r="C286" s="224">
        <f>44/C282</f>
        <v>0.21463414634146341</v>
      </c>
      <c r="D286" s="257"/>
    </row>
    <row r="287" spans="1:23" customFormat="1" ht="14.4" x14ac:dyDescent="0.3">
      <c r="A287" s="375" t="s">
        <v>444</v>
      </c>
      <c r="B287" s="376"/>
      <c r="C287" s="224">
        <f>63/C282</f>
        <v>0.3073170731707317</v>
      </c>
      <c r="D287" s="257"/>
    </row>
    <row r="288" spans="1:23" customFormat="1" ht="14.4" x14ac:dyDescent="0.3">
      <c r="A288" s="375" t="s">
        <v>445</v>
      </c>
      <c r="B288" s="376"/>
      <c r="C288" s="224">
        <f>29/C282</f>
        <v>0.14146341463414633</v>
      </c>
      <c r="D288" s="257"/>
    </row>
    <row r="289" spans="1:23" customFormat="1" ht="14.4" x14ac:dyDescent="0.3">
      <c r="A289" s="375" t="s">
        <v>608</v>
      </c>
      <c r="B289" s="376"/>
      <c r="C289" s="224">
        <f>34/C282</f>
        <v>0.16585365853658537</v>
      </c>
      <c r="D289" s="257"/>
    </row>
    <row r="290" spans="1:23" customFormat="1" ht="15" thickBot="1" x14ac:dyDescent="0.35">
      <c r="A290" s="384" t="s">
        <v>643</v>
      </c>
      <c r="B290" s="385"/>
      <c r="C290" s="225">
        <f>10/C282</f>
        <v>4.878048780487805E-2</v>
      </c>
      <c r="D290" s="257"/>
    </row>
    <row r="291" spans="1:23" x14ac:dyDescent="0.25">
      <c r="A291" s="377"/>
      <c r="B291" s="377"/>
      <c r="C291" s="61"/>
      <c r="D291" s="61"/>
      <c r="E291" s="61"/>
      <c r="F291" s="61"/>
      <c r="G291" s="61"/>
      <c r="H291" s="61"/>
      <c r="I291" s="61"/>
      <c r="J291" s="61"/>
      <c r="K291" s="61"/>
      <c r="L291" s="61"/>
      <c r="M291" s="61"/>
      <c r="N291" s="61"/>
      <c r="O291" s="61"/>
      <c r="P291" s="61"/>
      <c r="Q291" s="61"/>
      <c r="R291" s="61"/>
      <c r="S291" s="61"/>
      <c r="T291" s="61"/>
      <c r="U291" s="61"/>
      <c r="V291" s="61"/>
      <c r="W291" s="61"/>
    </row>
    <row r="292" spans="1:23" s="111" customFormat="1" ht="14.4" thickBot="1" x14ac:dyDescent="0.3">
      <c r="A292" s="228" t="s">
        <v>384</v>
      </c>
      <c r="B292" s="228"/>
    </row>
    <row r="293" spans="1:23" s="111" customFormat="1" x14ac:dyDescent="0.25">
      <c r="A293" s="428"/>
      <c r="B293" s="429"/>
      <c r="C293" s="229"/>
    </row>
    <row r="294" spans="1:23" customFormat="1" ht="14.4" x14ac:dyDescent="0.3">
      <c r="A294" s="380"/>
      <c r="B294" s="381"/>
      <c r="C294" s="211" t="s">
        <v>406</v>
      </c>
      <c r="D294" s="257"/>
    </row>
    <row r="295" spans="1:23" s="121" customFormat="1" ht="14.4" x14ac:dyDescent="0.3">
      <c r="A295" s="382" t="s">
        <v>74</v>
      </c>
      <c r="B295" s="383"/>
      <c r="C295" s="223">
        <v>428</v>
      </c>
      <c r="D295" s="111"/>
    </row>
    <row r="296" spans="1:23" customFormat="1" ht="14.4" x14ac:dyDescent="0.3">
      <c r="A296" s="375" t="s">
        <v>446</v>
      </c>
      <c r="B296" s="376"/>
      <c r="C296" s="224">
        <f>402/C295</f>
        <v>0.93925233644859818</v>
      </c>
      <c r="D296" s="257"/>
    </row>
    <row r="297" spans="1:23" customFormat="1" ht="15" thickBot="1" x14ac:dyDescent="0.35">
      <c r="A297" s="384" t="s">
        <v>447</v>
      </c>
      <c r="B297" s="385"/>
      <c r="C297" s="225">
        <f>26/C295</f>
        <v>6.0747663551401869E-2</v>
      </c>
      <c r="D297" s="257"/>
    </row>
    <row r="298" spans="1:23" x14ac:dyDescent="0.25">
      <c r="A298" s="377"/>
      <c r="B298" s="377"/>
      <c r="C298" s="61"/>
      <c r="D298" s="61"/>
      <c r="E298" s="61"/>
      <c r="F298" s="61"/>
      <c r="G298" s="61"/>
      <c r="H298" s="61"/>
      <c r="I298" s="61"/>
      <c r="J298" s="61"/>
      <c r="K298" s="61"/>
      <c r="L298" s="61"/>
      <c r="M298" s="61"/>
      <c r="N298" s="61"/>
      <c r="O298" s="61"/>
      <c r="P298" s="61"/>
      <c r="Q298" s="61"/>
      <c r="R298" s="61"/>
      <c r="S298" s="61"/>
      <c r="T298" s="61"/>
      <c r="U298" s="61"/>
      <c r="V298" s="61"/>
      <c r="W298" s="61"/>
    </row>
    <row r="299" spans="1:23" s="111" customFormat="1" ht="14.4" thickBot="1" x14ac:dyDescent="0.3">
      <c r="A299" s="228" t="s">
        <v>385</v>
      </c>
      <c r="B299" s="228"/>
    </row>
    <row r="300" spans="1:23" customFormat="1" ht="14.4" x14ac:dyDescent="0.3">
      <c r="A300" s="378"/>
      <c r="B300" s="379"/>
      <c r="C300" s="258"/>
      <c r="D300" s="257"/>
    </row>
    <row r="301" spans="1:23" customFormat="1" ht="27" x14ac:dyDescent="0.3">
      <c r="A301" s="380"/>
      <c r="B301" s="381"/>
      <c r="C301" s="215" t="s">
        <v>415</v>
      </c>
      <c r="D301" s="257"/>
    </row>
    <row r="302" spans="1:23" s="121" customFormat="1" ht="14.4" x14ac:dyDescent="0.3">
      <c r="A302" s="382" t="s">
        <v>74</v>
      </c>
      <c r="B302" s="383"/>
      <c r="C302" s="223">
        <v>217</v>
      </c>
      <c r="D302" s="111"/>
    </row>
    <row r="303" spans="1:23" customFormat="1" ht="14.4" x14ac:dyDescent="0.3">
      <c r="A303" s="375" t="s">
        <v>448</v>
      </c>
      <c r="B303" s="376"/>
      <c r="C303" s="224">
        <f>59/C302</f>
        <v>0.27188940092165897</v>
      </c>
      <c r="D303" s="257"/>
    </row>
    <row r="304" spans="1:23" customFormat="1" ht="14.4" x14ac:dyDescent="0.3">
      <c r="A304" s="375" t="s">
        <v>449</v>
      </c>
      <c r="B304" s="376"/>
      <c r="C304" s="224">
        <f>2/C302</f>
        <v>9.2165898617511521E-3</v>
      </c>
      <c r="D304" s="257"/>
    </row>
    <row r="305" spans="1:23" customFormat="1" ht="14.4" x14ac:dyDescent="0.3">
      <c r="A305" s="375" t="s">
        <v>450</v>
      </c>
      <c r="B305" s="376"/>
      <c r="C305" s="224">
        <f>6/C302</f>
        <v>2.7649769585253458E-2</v>
      </c>
      <c r="D305" s="257"/>
    </row>
    <row r="306" spans="1:23" customFormat="1" ht="14.4" x14ac:dyDescent="0.3">
      <c r="A306" s="375" t="s">
        <v>441</v>
      </c>
      <c r="B306" s="376"/>
      <c r="C306" s="224">
        <f>7/C302</f>
        <v>3.2258064516129031E-2</v>
      </c>
      <c r="D306" s="257"/>
    </row>
    <row r="307" spans="1:23" customFormat="1" ht="14.4" x14ac:dyDescent="0.3">
      <c r="A307" s="375" t="s">
        <v>451</v>
      </c>
      <c r="B307" s="376"/>
      <c r="C307" s="224">
        <f>28/C302</f>
        <v>0.12903225806451613</v>
      </c>
      <c r="D307" s="257"/>
    </row>
    <row r="308" spans="1:23" customFormat="1" ht="14.4" x14ac:dyDescent="0.3">
      <c r="A308" s="375" t="s">
        <v>452</v>
      </c>
      <c r="B308" s="376"/>
      <c r="C308" s="224">
        <f>33/C302</f>
        <v>0.15207373271889402</v>
      </c>
      <c r="D308" s="257"/>
    </row>
    <row r="309" spans="1:23" customFormat="1" ht="15" thickBot="1" x14ac:dyDescent="0.35">
      <c r="A309" s="384" t="s">
        <v>608</v>
      </c>
      <c r="B309" s="385"/>
      <c r="C309" s="225">
        <f>82/C302</f>
        <v>0.37788018433179721</v>
      </c>
      <c r="D309" s="257"/>
    </row>
    <row r="310" spans="1:23" x14ac:dyDescent="0.25">
      <c r="A310" s="377"/>
      <c r="B310" s="377"/>
      <c r="C310" s="61"/>
      <c r="D310" s="61"/>
      <c r="E310" s="61"/>
      <c r="F310" s="61"/>
      <c r="G310" s="61"/>
      <c r="H310" s="61"/>
      <c r="I310" s="61"/>
      <c r="J310" s="61"/>
      <c r="K310" s="61"/>
      <c r="L310" s="61"/>
      <c r="M310" s="61"/>
      <c r="N310" s="61"/>
      <c r="O310" s="61"/>
      <c r="P310" s="61"/>
      <c r="Q310" s="61"/>
      <c r="R310" s="61"/>
      <c r="S310" s="61"/>
      <c r="T310" s="61"/>
      <c r="U310" s="61"/>
      <c r="V310" s="61"/>
      <c r="W310" s="61"/>
    </row>
    <row r="311" spans="1:23" s="106" customFormat="1" x14ac:dyDescent="0.25">
      <c r="A311" s="110" t="s">
        <v>530</v>
      </c>
      <c r="B311" s="110"/>
      <c r="C311" s="105"/>
      <c r="D311" s="105"/>
      <c r="E311" s="105"/>
      <c r="F311" s="105"/>
      <c r="G311" s="105"/>
      <c r="H311" s="105"/>
      <c r="I311" s="105"/>
      <c r="J311" s="105"/>
      <c r="K311" s="105"/>
      <c r="L311" s="105"/>
      <c r="M311" s="105"/>
      <c r="N311" s="105"/>
      <c r="O311" s="105"/>
      <c r="P311" s="105"/>
      <c r="Q311" s="105"/>
      <c r="R311" s="105"/>
      <c r="S311" s="105"/>
      <c r="T311" s="105"/>
      <c r="U311" s="105"/>
      <c r="V311" s="105"/>
      <c r="W311" s="105"/>
    </row>
    <row r="312" spans="1:23" s="106" customFormat="1" x14ac:dyDescent="0.25">
      <c r="A312" s="373"/>
      <c r="B312" s="373"/>
      <c r="C312" s="105"/>
      <c r="D312" s="105"/>
      <c r="E312" s="105"/>
      <c r="F312" s="105"/>
      <c r="G312" s="105"/>
      <c r="H312" s="105"/>
      <c r="I312" s="105"/>
      <c r="J312" s="105"/>
      <c r="K312" s="105"/>
      <c r="L312" s="105"/>
      <c r="M312" s="105"/>
      <c r="N312" s="105"/>
      <c r="O312" s="105"/>
      <c r="P312" s="105"/>
      <c r="Q312" s="105"/>
      <c r="R312" s="105"/>
      <c r="S312" s="105"/>
      <c r="T312" s="105"/>
      <c r="U312" s="105"/>
      <c r="V312" s="105"/>
      <c r="W312" s="105"/>
    </row>
    <row r="313" spans="1:23" s="106" customFormat="1" x14ac:dyDescent="0.25">
      <c r="A313" s="110" t="s">
        <v>531</v>
      </c>
      <c r="B313" s="110"/>
      <c r="C313" s="105"/>
      <c r="D313" s="105"/>
      <c r="E313" s="105"/>
      <c r="F313" s="105"/>
      <c r="G313" s="105"/>
      <c r="H313" s="105"/>
      <c r="I313" s="105"/>
      <c r="J313" s="105"/>
      <c r="K313" s="105"/>
      <c r="L313" s="105"/>
      <c r="M313" s="105"/>
      <c r="N313" s="105"/>
      <c r="O313" s="105"/>
      <c r="P313" s="105"/>
      <c r="Q313" s="105"/>
      <c r="R313" s="105"/>
      <c r="S313" s="105"/>
      <c r="T313" s="105"/>
      <c r="U313" s="105"/>
      <c r="V313" s="105"/>
      <c r="W313" s="105"/>
    </row>
    <row r="314" spans="1:23" s="106" customFormat="1" x14ac:dyDescent="0.25">
      <c r="A314" s="373"/>
      <c r="B314" s="373"/>
      <c r="C314" s="105"/>
      <c r="D314" s="105"/>
      <c r="E314" s="105"/>
      <c r="F314" s="105"/>
      <c r="G314" s="105"/>
      <c r="H314" s="105"/>
      <c r="I314" s="105"/>
      <c r="J314" s="105"/>
      <c r="K314" s="105"/>
      <c r="L314" s="105"/>
      <c r="M314" s="105"/>
      <c r="N314" s="105"/>
      <c r="O314" s="105"/>
      <c r="P314" s="105"/>
      <c r="Q314" s="105"/>
      <c r="R314" s="105"/>
      <c r="S314" s="105"/>
      <c r="T314" s="105"/>
      <c r="U314" s="105"/>
      <c r="V314" s="105"/>
      <c r="W314" s="105"/>
    </row>
    <row r="315" spans="1:23" s="106" customFormat="1" x14ac:dyDescent="0.25">
      <c r="A315" s="110" t="s">
        <v>532</v>
      </c>
      <c r="B315" s="110"/>
      <c r="C315" s="105"/>
      <c r="D315" s="105"/>
      <c r="E315" s="105"/>
      <c r="F315" s="105"/>
      <c r="G315" s="105"/>
      <c r="H315" s="105"/>
      <c r="I315" s="105"/>
      <c r="J315" s="105"/>
      <c r="K315" s="105"/>
      <c r="L315" s="105"/>
      <c r="M315" s="105"/>
      <c r="N315" s="105"/>
      <c r="O315" s="105"/>
      <c r="P315" s="105"/>
      <c r="Q315" s="105"/>
      <c r="R315" s="105"/>
      <c r="S315" s="105"/>
      <c r="T315" s="105"/>
      <c r="U315" s="105"/>
      <c r="V315" s="105"/>
      <c r="W315" s="105"/>
    </row>
    <row r="316" spans="1:23" s="106" customFormat="1" x14ac:dyDescent="0.25">
      <c r="A316" s="373"/>
      <c r="B316" s="373"/>
      <c r="C316" s="105"/>
      <c r="D316" s="105"/>
      <c r="E316" s="105"/>
      <c r="F316" s="105"/>
      <c r="G316" s="105"/>
      <c r="H316" s="105"/>
      <c r="I316" s="105"/>
      <c r="J316" s="105"/>
      <c r="K316" s="105"/>
      <c r="L316" s="105"/>
      <c r="M316" s="105"/>
      <c r="N316" s="105"/>
      <c r="O316" s="105"/>
      <c r="P316" s="105"/>
      <c r="Q316" s="105"/>
      <c r="R316" s="105"/>
      <c r="S316" s="105"/>
      <c r="T316" s="105"/>
      <c r="U316" s="105"/>
      <c r="V316" s="105"/>
      <c r="W316" s="105"/>
    </row>
    <row r="317" spans="1:23" s="106" customFormat="1" x14ac:dyDescent="0.25">
      <c r="A317" s="110" t="s">
        <v>533</v>
      </c>
      <c r="B317" s="110"/>
      <c r="C317" s="105"/>
      <c r="D317" s="105"/>
      <c r="E317" s="105"/>
      <c r="F317" s="105"/>
      <c r="G317" s="105"/>
      <c r="H317" s="105"/>
      <c r="I317" s="105"/>
      <c r="J317" s="105"/>
      <c r="K317" s="105"/>
      <c r="L317" s="105"/>
      <c r="M317" s="105"/>
      <c r="N317" s="105"/>
      <c r="O317" s="105"/>
      <c r="P317" s="105"/>
      <c r="Q317" s="105"/>
      <c r="R317" s="105"/>
      <c r="S317" s="105"/>
      <c r="T317" s="105"/>
      <c r="U317" s="105"/>
      <c r="V317" s="105"/>
      <c r="W317" s="105"/>
    </row>
    <row r="318" spans="1:23" s="106" customFormat="1" x14ac:dyDescent="0.25">
      <c r="A318" s="373"/>
      <c r="B318" s="373"/>
      <c r="C318" s="105"/>
      <c r="D318" s="105"/>
      <c r="E318" s="105"/>
      <c r="F318" s="105"/>
      <c r="G318" s="105"/>
      <c r="H318" s="105"/>
      <c r="I318" s="105"/>
      <c r="J318" s="105"/>
      <c r="K318" s="105"/>
      <c r="L318" s="105"/>
      <c r="M318" s="105"/>
      <c r="N318" s="105"/>
      <c r="O318" s="105"/>
      <c r="P318" s="105"/>
      <c r="Q318" s="105"/>
      <c r="R318" s="105"/>
      <c r="S318" s="105"/>
      <c r="T318" s="105"/>
      <c r="U318" s="105"/>
      <c r="V318" s="105"/>
      <c r="W318" s="105"/>
    </row>
    <row r="319" spans="1:23" s="106" customFormat="1" x14ac:dyDescent="0.25">
      <c r="A319" s="110" t="s">
        <v>534</v>
      </c>
      <c r="B319" s="110"/>
      <c r="C319" s="105"/>
      <c r="D319" s="105"/>
      <c r="E319" s="105"/>
      <c r="F319" s="105"/>
      <c r="G319" s="105"/>
      <c r="H319" s="105"/>
      <c r="I319" s="105"/>
      <c r="J319" s="105"/>
      <c r="K319" s="105"/>
      <c r="L319" s="105"/>
      <c r="M319" s="105"/>
      <c r="N319" s="105"/>
      <c r="O319" s="105"/>
      <c r="P319" s="105"/>
      <c r="Q319" s="105"/>
      <c r="R319" s="105"/>
      <c r="S319" s="105"/>
      <c r="T319" s="105"/>
      <c r="U319" s="105"/>
      <c r="V319" s="105"/>
      <c r="W319" s="105"/>
    </row>
    <row r="320" spans="1:23" s="106" customFormat="1" x14ac:dyDescent="0.25">
      <c r="A320" s="374"/>
      <c r="B320" s="374"/>
      <c r="C320" s="105"/>
      <c r="D320" s="105"/>
      <c r="E320" s="105"/>
      <c r="F320" s="105"/>
      <c r="G320" s="105"/>
      <c r="H320" s="105"/>
      <c r="I320" s="105"/>
      <c r="J320" s="105"/>
      <c r="K320" s="105"/>
      <c r="L320" s="105"/>
      <c r="M320" s="105"/>
      <c r="N320" s="105"/>
      <c r="O320" s="105"/>
      <c r="P320" s="105"/>
      <c r="Q320" s="105"/>
      <c r="R320" s="105"/>
      <c r="S320" s="105"/>
      <c r="T320" s="105"/>
      <c r="U320" s="105"/>
      <c r="V320" s="105"/>
      <c r="W320" s="105"/>
    </row>
    <row r="321" spans="1:23" ht="14.4" thickBot="1" x14ac:dyDescent="0.3">
      <c r="A321" s="185" t="s">
        <v>416</v>
      </c>
      <c r="B321" s="185"/>
      <c r="C321" s="61"/>
      <c r="D321" s="61"/>
      <c r="E321" s="61"/>
      <c r="F321" s="61"/>
      <c r="G321" s="61"/>
      <c r="H321" s="61"/>
      <c r="I321" s="61"/>
      <c r="J321" s="61"/>
      <c r="K321" s="61"/>
      <c r="L321" s="61"/>
      <c r="M321" s="61"/>
      <c r="N321" s="61"/>
      <c r="O321" s="61"/>
      <c r="P321" s="61"/>
      <c r="Q321" s="61"/>
      <c r="R321" s="61"/>
      <c r="S321" s="61"/>
      <c r="T321" s="61"/>
      <c r="U321" s="61"/>
      <c r="V321" s="61"/>
      <c r="W321" s="61"/>
    </row>
    <row r="322" spans="1:23" x14ac:dyDescent="0.25">
      <c r="A322" s="276"/>
      <c r="B322" s="277"/>
      <c r="C322" s="74" t="s">
        <v>78</v>
      </c>
      <c r="D322" s="64"/>
      <c r="E322" s="64"/>
      <c r="F322" s="64"/>
      <c r="G322" s="64"/>
      <c r="H322" s="64"/>
      <c r="I322" s="64"/>
      <c r="J322" s="64"/>
      <c r="K322" s="64"/>
      <c r="L322" s="64"/>
      <c r="M322" s="64"/>
      <c r="N322" s="64"/>
      <c r="O322" s="62"/>
      <c r="P322" s="61"/>
      <c r="Q322" s="61"/>
      <c r="R322" s="61"/>
      <c r="S322" s="61"/>
      <c r="T322" s="61"/>
      <c r="U322" s="61"/>
      <c r="V322" s="61"/>
      <c r="W322" s="61"/>
    </row>
    <row r="323" spans="1:23" x14ac:dyDescent="0.25">
      <c r="A323" s="278"/>
      <c r="B323" s="279"/>
      <c r="C323" s="112" t="s">
        <v>79</v>
      </c>
      <c r="D323" s="55"/>
      <c r="E323" s="55"/>
      <c r="F323" s="55"/>
      <c r="G323" s="55"/>
      <c r="H323" s="55"/>
      <c r="I323" s="55"/>
      <c r="J323" s="55"/>
      <c r="K323" s="55"/>
      <c r="L323" s="55"/>
      <c r="M323" s="55"/>
      <c r="N323" s="55"/>
      <c r="O323" s="65"/>
      <c r="P323" s="61"/>
      <c r="Q323" s="61"/>
      <c r="R323" s="61"/>
      <c r="S323" s="61"/>
      <c r="T323" s="61"/>
      <c r="U323" s="61"/>
      <c r="V323" s="61"/>
      <c r="W323" s="61"/>
    </row>
    <row r="324" spans="1:23" ht="57.6" x14ac:dyDescent="0.25">
      <c r="A324" s="265"/>
      <c r="B324" s="266"/>
      <c r="C324" s="52" t="s">
        <v>200</v>
      </c>
      <c r="D324" s="52" t="s">
        <v>201</v>
      </c>
      <c r="E324" s="52" t="s">
        <v>202</v>
      </c>
      <c r="F324" s="52" t="s">
        <v>203</v>
      </c>
      <c r="G324" s="52" t="s">
        <v>204</v>
      </c>
      <c r="H324" s="52" t="s">
        <v>205</v>
      </c>
      <c r="I324" s="52" t="s">
        <v>206</v>
      </c>
      <c r="J324" s="52" t="s">
        <v>207</v>
      </c>
      <c r="K324" s="52" t="s">
        <v>208</v>
      </c>
      <c r="L324" s="52" t="s">
        <v>209</v>
      </c>
      <c r="M324" s="52" t="s">
        <v>210</v>
      </c>
      <c r="N324" s="52" t="s">
        <v>211</v>
      </c>
      <c r="O324" s="75" t="s">
        <v>212</v>
      </c>
      <c r="P324" s="61"/>
      <c r="Q324" s="61"/>
      <c r="R324" s="61"/>
      <c r="S324" s="61"/>
      <c r="T324" s="61"/>
      <c r="U324" s="61"/>
      <c r="V324" s="61"/>
      <c r="W324" s="61"/>
    </row>
    <row r="325" spans="1:23" x14ac:dyDescent="0.25">
      <c r="A325" s="285" t="s">
        <v>74</v>
      </c>
      <c r="B325" s="286"/>
      <c r="C325" s="14">
        <v>577</v>
      </c>
      <c r="D325" s="14">
        <v>577</v>
      </c>
      <c r="E325" s="14">
        <v>577</v>
      </c>
      <c r="F325" s="14">
        <v>577</v>
      </c>
      <c r="G325" s="14">
        <v>577</v>
      </c>
      <c r="H325" s="14">
        <v>577</v>
      </c>
      <c r="I325" s="14">
        <v>577</v>
      </c>
      <c r="J325" s="14">
        <v>577</v>
      </c>
      <c r="K325" s="14">
        <v>577</v>
      </c>
      <c r="L325" s="14">
        <v>577</v>
      </c>
      <c r="M325" s="14">
        <v>577</v>
      </c>
      <c r="N325" s="14">
        <v>577</v>
      </c>
      <c r="O325" s="8">
        <v>577</v>
      </c>
      <c r="P325" s="61"/>
      <c r="Q325" s="61"/>
      <c r="R325" s="61"/>
      <c r="S325" s="61"/>
      <c r="T325" s="61"/>
      <c r="U325" s="61"/>
      <c r="V325" s="61"/>
      <c r="W325" s="61"/>
    </row>
    <row r="326" spans="1:23" ht="14.25" customHeight="1" x14ac:dyDescent="0.25">
      <c r="A326" s="348" t="s">
        <v>238</v>
      </c>
      <c r="B326" s="349"/>
      <c r="C326" s="18">
        <v>0.27556325823223571</v>
      </c>
      <c r="D326" s="18">
        <v>0.45927209705372618</v>
      </c>
      <c r="E326" s="18">
        <v>0.19064124783362218</v>
      </c>
      <c r="F326" s="18">
        <v>0.2339688041594454</v>
      </c>
      <c r="G326" s="18">
        <v>2.2530329289428077E-2</v>
      </c>
      <c r="H326" s="18">
        <v>0.25996533795493937</v>
      </c>
      <c r="I326" s="18">
        <v>0.33622183708838821</v>
      </c>
      <c r="J326" s="18">
        <v>0.1975736568457539</v>
      </c>
      <c r="K326" s="18">
        <v>0.58058925476603118</v>
      </c>
      <c r="L326" s="18">
        <v>0.19410745233968804</v>
      </c>
      <c r="M326" s="18">
        <v>0.25129982668977469</v>
      </c>
      <c r="N326" s="18">
        <v>0.18717504332755633</v>
      </c>
      <c r="O326" s="23">
        <v>3.4662045060658578E-2</v>
      </c>
      <c r="P326" s="61"/>
      <c r="Q326" s="61"/>
      <c r="R326" s="61"/>
      <c r="S326" s="61"/>
      <c r="T326" s="61"/>
      <c r="U326" s="61"/>
      <c r="V326" s="61"/>
      <c r="W326" s="61"/>
    </row>
    <row r="327" spans="1:23" ht="14.25" customHeight="1" x14ac:dyDescent="0.25">
      <c r="A327" s="348" t="s">
        <v>239</v>
      </c>
      <c r="B327" s="349"/>
      <c r="C327" s="18">
        <v>0.34315424610051992</v>
      </c>
      <c r="D327" s="18">
        <v>0.43500866551126516</v>
      </c>
      <c r="E327" s="18">
        <v>0.3292894280762565</v>
      </c>
      <c r="F327" s="18">
        <v>0.46967071057192372</v>
      </c>
      <c r="G327" s="18">
        <v>8.3188908145580595E-2</v>
      </c>
      <c r="H327" s="18">
        <v>0.44714038128249567</v>
      </c>
      <c r="I327" s="18">
        <v>0.44194107452339687</v>
      </c>
      <c r="J327" s="18">
        <v>0.3951473136915078</v>
      </c>
      <c r="K327" s="18">
        <v>0.36048526863084923</v>
      </c>
      <c r="L327" s="18">
        <v>0.41941074523396882</v>
      </c>
      <c r="M327" s="18">
        <v>0.44714038128249567</v>
      </c>
      <c r="N327" s="18">
        <v>0.41421143847487002</v>
      </c>
      <c r="O327" s="23">
        <v>9.8786828422876949E-2</v>
      </c>
      <c r="P327" s="61"/>
      <c r="Q327" s="61"/>
      <c r="R327" s="61"/>
      <c r="S327" s="61"/>
      <c r="T327" s="61"/>
      <c r="U327" s="61"/>
      <c r="V327" s="61"/>
      <c r="W327" s="61"/>
    </row>
    <row r="328" spans="1:23" ht="15.75" customHeight="1" thickBot="1" x14ac:dyDescent="0.3">
      <c r="A328" s="360" t="s">
        <v>240</v>
      </c>
      <c r="B328" s="361"/>
      <c r="C328" s="24">
        <v>0.38128249566724437</v>
      </c>
      <c r="D328" s="24">
        <v>0.10571923743500866</v>
      </c>
      <c r="E328" s="24">
        <v>0.48006932409012132</v>
      </c>
      <c r="F328" s="24">
        <v>0.29636048526863085</v>
      </c>
      <c r="G328" s="24">
        <v>0.89428076256499134</v>
      </c>
      <c r="H328" s="24">
        <v>0.29289428076256502</v>
      </c>
      <c r="I328" s="24">
        <v>0.22183708838821489</v>
      </c>
      <c r="J328" s="24">
        <v>0.40727902946273831</v>
      </c>
      <c r="K328" s="24">
        <v>5.8925476603119586E-2</v>
      </c>
      <c r="L328" s="24">
        <v>0.38648180242634317</v>
      </c>
      <c r="M328" s="24">
        <v>0.30155979202772965</v>
      </c>
      <c r="N328" s="24">
        <v>0.39861351819757368</v>
      </c>
      <c r="O328" s="25">
        <v>0.86655112651646449</v>
      </c>
      <c r="P328" s="61"/>
      <c r="Q328" s="61"/>
      <c r="R328" s="61"/>
      <c r="S328" s="61"/>
      <c r="T328" s="61"/>
      <c r="U328" s="61"/>
      <c r="V328" s="61"/>
      <c r="W328" s="61"/>
    </row>
    <row r="329" spans="1:23" ht="14.4" x14ac:dyDescent="0.3">
      <c r="A329" s="284" t="s">
        <v>37</v>
      </c>
      <c r="B329" s="280"/>
      <c r="C329" s="61"/>
      <c r="D329" s="61"/>
      <c r="E329" s="61"/>
      <c r="F329" s="61"/>
      <c r="G329" s="61"/>
      <c r="H329" s="61"/>
      <c r="I329" s="61"/>
      <c r="J329" s="61"/>
      <c r="K329" s="61"/>
      <c r="L329" s="61"/>
      <c r="M329" s="61"/>
      <c r="N329" s="61"/>
      <c r="O329" s="61"/>
      <c r="P329" s="61"/>
      <c r="Q329" s="61"/>
      <c r="R329" s="61"/>
      <c r="S329" s="61"/>
      <c r="T329" s="61"/>
      <c r="U329" s="61"/>
      <c r="V329" s="61"/>
      <c r="W329" s="61"/>
    </row>
    <row r="330" spans="1:23" ht="14.4" thickBot="1" x14ac:dyDescent="0.3">
      <c r="A330" s="7" t="s">
        <v>386</v>
      </c>
      <c r="B330" s="7"/>
      <c r="C330" s="61"/>
      <c r="D330" s="61"/>
      <c r="E330" s="61"/>
      <c r="F330" s="61"/>
      <c r="G330" s="61"/>
      <c r="H330" s="61"/>
      <c r="I330" s="61"/>
      <c r="J330" s="61"/>
      <c r="K330" s="61"/>
      <c r="L330" s="61"/>
      <c r="M330" s="61"/>
      <c r="N330" s="61"/>
      <c r="O330" s="61"/>
      <c r="P330" s="61"/>
      <c r="Q330" s="61"/>
      <c r="R330" s="61"/>
      <c r="S330" s="61"/>
      <c r="T330" s="61"/>
      <c r="U330" s="61"/>
      <c r="V330" s="61"/>
      <c r="W330" s="61"/>
    </row>
    <row r="331" spans="1:23" x14ac:dyDescent="0.25">
      <c r="A331" s="365"/>
      <c r="B331" s="366"/>
      <c r="C331" s="76" t="s">
        <v>78</v>
      </c>
      <c r="D331" s="61"/>
      <c r="E331" s="61"/>
      <c r="F331" s="61"/>
      <c r="G331" s="61"/>
      <c r="H331" s="61"/>
      <c r="I331" s="61"/>
      <c r="J331" s="61"/>
      <c r="K331" s="61"/>
      <c r="L331" s="61"/>
      <c r="M331" s="61"/>
      <c r="N331" s="61"/>
      <c r="O331" s="61"/>
      <c r="P331" s="61"/>
      <c r="Q331" s="61"/>
      <c r="R331" s="61"/>
      <c r="S331" s="61"/>
      <c r="T331" s="61"/>
      <c r="U331" s="61"/>
      <c r="V331" s="61"/>
      <c r="W331" s="61"/>
    </row>
    <row r="332" spans="1:23" x14ac:dyDescent="0.25">
      <c r="A332" s="367"/>
      <c r="B332" s="368"/>
      <c r="C332" s="77" t="s">
        <v>79</v>
      </c>
      <c r="D332" s="61"/>
      <c r="E332" s="61"/>
      <c r="F332" s="61"/>
      <c r="G332" s="61"/>
      <c r="H332" s="61"/>
      <c r="I332" s="61"/>
      <c r="J332" s="61"/>
      <c r="K332" s="61"/>
      <c r="L332" s="61"/>
      <c r="M332" s="61"/>
      <c r="N332" s="61"/>
      <c r="O332" s="61"/>
      <c r="P332" s="61"/>
      <c r="Q332" s="61"/>
      <c r="R332" s="61"/>
      <c r="S332" s="61"/>
      <c r="T332" s="61"/>
      <c r="U332" s="61"/>
      <c r="V332" s="61"/>
      <c r="W332" s="61"/>
    </row>
    <row r="333" spans="1:23" x14ac:dyDescent="0.25">
      <c r="A333" s="369" t="s">
        <v>74</v>
      </c>
      <c r="B333" s="370"/>
      <c r="C333" s="2" t="s">
        <v>593</v>
      </c>
      <c r="D333" s="61"/>
      <c r="E333" s="61"/>
      <c r="F333" s="61"/>
      <c r="G333" s="61"/>
      <c r="H333" s="61"/>
      <c r="I333" s="61"/>
      <c r="J333" s="61"/>
      <c r="K333" s="61"/>
      <c r="L333" s="61"/>
      <c r="M333" s="61"/>
      <c r="N333" s="61"/>
      <c r="O333" s="61"/>
      <c r="P333" s="61"/>
      <c r="Q333" s="61"/>
      <c r="R333" s="61"/>
      <c r="S333" s="61"/>
      <c r="T333" s="61"/>
      <c r="U333" s="61"/>
      <c r="V333" s="61"/>
      <c r="W333" s="61"/>
    </row>
    <row r="334" spans="1:23" x14ac:dyDescent="0.25">
      <c r="A334" s="371" t="s">
        <v>80</v>
      </c>
      <c r="B334" s="372"/>
      <c r="C334" s="3">
        <v>0.37</v>
      </c>
      <c r="D334" s="61"/>
      <c r="E334" s="61"/>
      <c r="F334" s="61"/>
      <c r="G334" s="61"/>
      <c r="H334" s="61"/>
      <c r="I334" s="61"/>
      <c r="J334" s="61"/>
      <c r="K334" s="61"/>
      <c r="L334" s="61"/>
      <c r="M334" s="61"/>
      <c r="N334" s="61"/>
      <c r="O334" s="61"/>
      <c r="P334" s="61"/>
      <c r="Q334" s="61"/>
      <c r="R334" s="61"/>
      <c r="S334" s="61"/>
      <c r="T334" s="61"/>
      <c r="U334" s="61"/>
      <c r="V334" s="61"/>
      <c r="W334" s="61"/>
    </row>
    <row r="335" spans="1:23" ht="15.75" customHeight="1" thickBot="1" x14ac:dyDescent="0.3">
      <c r="A335" s="362" t="s">
        <v>81</v>
      </c>
      <c r="B335" s="363"/>
      <c r="C335" s="4">
        <v>0.63</v>
      </c>
      <c r="D335" s="61"/>
      <c r="E335" s="61"/>
      <c r="F335" s="61"/>
      <c r="G335" s="61"/>
      <c r="H335" s="61"/>
      <c r="I335" s="61"/>
      <c r="J335" s="61"/>
      <c r="K335" s="61"/>
      <c r="L335" s="61"/>
      <c r="M335" s="61"/>
      <c r="N335" s="61"/>
      <c r="O335" s="61"/>
      <c r="P335" s="61"/>
      <c r="Q335" s="61"/>
      <c r="R335" s="61"/>
      <c r="S335" s="61"/>
      <c r="T335" s="61"/>
      <c r="U335" s="61"/>
      <c r="V335" s="61"/>
      <c r="W335" s="61"/>
    </row>
    <row r="336" spans="1:23" x14ac:dyDescent="0.25">
      <c r="A336" s="364"/>
      <c r="B336" s="364"/>
      <c r="C336" s="17"/>
      <c r="D336" s="61"/>
      <c r="E336" s="61"/>
      <c r="F336" s="61"/>
      <c r="G336" s="61"/>
      <c r="H336" s="61"/>
      <c r="I336" s="61"/>
      <c r="J336" s="61"/>
      <c r="K336" s="61"/>
      <c r="L336" s="61"/>
      <c r="M336" s="61"/>
      <c r="N336" s="61"/>
      <c r="O336" s="61"/>
      <c r="P336" s="61"/>
      <c r="Q336" s="61"/>
      <c r="R336" s="61"/>
      <c r="S336" s="61"/>
      <c r="T336" s="61"/>
      <c r="U336" s="61"/>
      <c r="V336" s="61"/>
      <c r="W336" s="61"/>
    </row>
    <row r="337" spans="1:23" s="111" customFormat="1" ht="14.4" thickBot="1" x14ac:dyDescent="0.3">
      <c r="A337" s="228" t="s">
        <v>636</v>
      </c>
      <c r="B337" s="228"/>
    </row>
    <row r="338" spans="1:23" x14ac:dyDescent="0.25">
      <c r="A338" s="276"/>
      <c r="B338" s="277"/>
      <c r="C338" s="84" t="s">
        <v>78</v>
      </c>
      <c r="D338" s="61"/>
      <c r="E338" s="61"/>
      <c r="F338" s="61"/>
      <c r="G338" s="61"/>
      <c r="H338" s="61"/>
      <c r="I338" s="61"/>
      <c r="J338" s="61"/>
      <c r="K338" s="61"/>
      <c r="L338" s="61"/>
      <c r="M338" s="61"/>
      <c r="N338" s="61"/>
      <c r="O338" s="61"/>
      <c r="P338" s="61"/>
      <c r="Q338" s="61"/>
      <c r="R338" s="61"/>
      <c r="S338" s="61"/>
      <c r="T338" s="61"/>
      <c r="U338" s="61"/>
      <c r="V338" s="61"/>
      <c r="W338" s="61"/>
    </row>
    <row r="339" spans="1:23" x14ac:dyDescent="0.25">
      <c r="A339" s="278"/>
      <c r="B339" s="279"/>
      <c r="C339" s="83" t="s">
        <v>79</v>
      </c>
      <c r="D339" s="61"/>
      <c r="E339" s="61"/>
      <c r="F339" s="61"/>
      <c r="G339" s="61"/>
      <c r="H339" s="61"/>
      <c r="I339" s="61"/>
      <c r="J339" s="61"/>
      <c r="K339" s="61"/>
      <c r="L339" s="61"/>
      <c r="M339" s="61"/>
      <c r="N339" s="61"/>
      <c r="O339" s="61"/>
      <c r="P339" s="61"/>
      <c r="Q339" s="61"/>
      <c r="R339" s="61"/>
      <c r="S339" s="61"/>
      <c r="T339" s="61"/>
      <c r="U339" s="61"/>
      <c r="V339" s="61"/>
      <c r="W339" s="61"/>
    </row>
    <row r="340" spans="1:23" x14ac:dyDescent="0.25">
      <c r="A340" s="285" t="s">
        <v>74</v>
      </c>
      <c r="B340" s="286"/>
      <c r="C340" s="8">
        <v>221</v>
      </c>
      <c r="D340" s="61"/>
      <c r="E340" s="61"/>
      <c r="F340" s="61"/>
      <c r="G340" s="61"/>
      <c r="H340" s="61"/>
      <c r="I340" s="61"/>
      <c r="J340" s="61"/>
      <c r="K340" s="61"/>
      <c r="L340" s="61"/>
      <c r="M340" s="61"/>
      <c r="N340" s="61"/>
      <c r="O340" s="61"/>
      <c r="P340" s="61"/>
      <c r="Q340" s="61"/>
      <c r="R340" s="61"/>
      <c r="S340" s="61"/>
      <c r="T340" s="61"/>
      <c r="U340" s="61"/>
      <c r="V340" s="61"/>
      <c r="W340" s="61"/>
    </row>
    <row r="341" spans="1:23" x14ac:dyDescent="0.25">
      <c r="A341" s="348" t="s">
        <v>453</v>
      </c>
      <c r="B341" s="349"/>
      <c r="C341" s="85">
        <f>7/C340</f>
        <v>3.1674208144796379E-2</v>
      </c>
      <c r="D341" s="61"/>
      <c r="E341" s="61"/>
      <c r="F341" s="61"/>
      <c r="G341" s="61"/>
      <c r="H341" s="61"/>
      <c r="I341" s="61"/>
      <c r="J341" s="61"/>
      <c r="K341" s="61"/>
      <c r="L341" s="61"/>
      <c r="M341" s="61"/>
      <c r="N341" s="61"/>
      <c r="O341" s="61"/>
      <c r="P341" s="61"/>
      <c r="Q341" s="61"/>
      <c r="R341" s="61"/>
      <c r="S341" s="61"/>
      <c r="T341" s="61"/>
      <c r="U341" s="61"/>
      <c r="V341" s="61"/>
      <c r="W341" s="61"/>
    </row>
    <row r="342" spans="1:23" x14ac:dyDescent="0.25">
      <c r="A342" s="348" t="s">
        <v>454</v>
      </c>
      <c r="B342" s="349"/>
      <c r="C342" s="85">
        <f>20/C340</f>
        <v>9.0497737556561084E-2</v>
      </c>
      <c r="D342" s="61"/>
      <c r="E342" s="61"/>
      <c r="F342" s="61"/>
      <c r="G342" s="61"/>
      <c r="H342" s="61"/>
      <c r="I342" s="61"/>
      <c r="J342" s="61"/>
      <c r="K342" s="61"/>
      <c r="L342" s="61"/>
      <c r="M342" s="61"/>
      <c r="N342" s="61"/>
      <c r="O342" s="61"/>
      <c r="P342" s="61"/>
      <c r="Q342" s="61"/>
      <c r="R342" s="61"/>
      <c r="S342" s="61"/>
      <c r="T342" s="61"/>
      <c r="U342" s="61"/>
      <c r="V342" s="61"/>
      <c r="W342" s="61"/>
    </row>
    <row r="343" spans="1:23" x14ac:dyDescent="0.25">
      <c r="A343" s="348" t="s">
        <v>455</v>
      </c>
      <c r="B343" s="349"/>
      <c r="C343" s="85">
        <f>16/C340</f>
        <v>7.2398190045248875E-2</v>
      </c>
      <c r="D343" s="61"/>
      <c r="E343" s="61"/>
      <c r="F343" s="61"/>
      <c r="G343" s="61"/>
      <c r="H343" s="61"/>
      <c r="I343" s="61"/>
      <c r="J343" s="61"/>
      <c r="K343" s="61"/>
      <c r="L343" s="61"/>
      <c r="M343" s="61"/>
      <c r="N343" s="61"/>
      <c r="O343" s="61"/>
      <c r="P343" s="61"/>
      <c r="Q343" s="61"/>
      <c r="R343" s="61"/>
      <c r="S343" s="61"/>
      <c r="T343" s="61"/>
      <c r="U343" s="61"/>
      <c r="V343" s="61"/>
      <c r="W343" s="61"/>
    </row>
    <row r="344" spans="1:23" x14ac:dyDescent="0.25">
      <c r="A344" s="348" t="s">
        <v>456</v>
      </c>
      <c r="B344" s="349"/>
      <c r="C344" s="85">
        <f>25/C340</f>
        <v>0.11312217194570136</v>
      </c>
      <c r="D344" s="61"/>
      <c r="E344" s="61"/>
      <c r="F344" s="61"/>
      <c r="G344" s="61"/>
      <c r="H344" s="61"/>
      <c r="I344" s="61"/>
      <c r="J344" s="61"/>
      <c r="K344" s="61"/>
      <c r="L344" s="61"/>
      <c r="M344" s="61"/>
      <c r="N344" s="61"/>
      <c r="O344" s="61"/>
      <c r="P344" s="61"/>
      <c r="Q344" s="61"/>
      <c r="R344" s="61"/>
      <c r="S344" s="61"/>
      <c r="T344" s="61"/>
      <c r="U344" s="61"/>
      <c r="V344" s="61"/>
      <c r="W344" s="61"/>
    </row>
    <row r="345" spans="1:23" x14ac:dyDescent="0.25">
      <c r="A345" s="348" t="s">
        <v>457</v>
      </c>
      <c r="B345" s="349"/>
      <c r="C345" s="85">
        <f>17/C340</f>
        <v>7.6923076923076927E-2</v>
      </c>
      <c r="D345" s="61"/>
      <c r="E345" s="61"/>
      <c r="F345" s="61"/>
      <c r="G345" s="61"/>
      <c r="H345" s="61"/>
      <c r="I345" s="61"/>
      <c r="J345" s="61"/>
      <c r="K345" s="61"/>
      <c r="L345" s="61"/>
      <c r="M345" s="61"/>
      <c r="N345" s="61"/>
      <c r="O345" s="61"/>
      <c r="P345" s="61"/>
      <c r="Q345" s="61"/>
      <c r="R345" s="61"/>
      <c r="S345" s="61"/>
      <c r="T345" s="61"/>
      <c r="U345" s="61"/>
      <c r="V345" s="61"/>
      <c r="W345" s="61"/>
    </row>
    <row r="346" spans="1:23" x14ac:dyDescent="0.25">
      <c r="A346" s="348" t="s">
        <v>458</v>
      </c>
      <c r="B346" s="349"/>
      <c r="C346" s="85">
        <f>27/C340</f>
        <v>0.12217194570135746</v>
      </c>
      <c r="D346" s="61"/>
      <c r="E346" s="61"/>
      <c r="F346" s="61"/>
      <c r="G346" s="61"/>
      <c r="H346" s="61"/>
      <c r="I346" s="61"/>
      <c r="J346" s="61"/>
      <c r="K346" s="61"/>
      <c r="L346" s="61"/>
      <c r="M346" s="61"/>
      <c r="N346" s="61"/>
      <c r="O346" s="61"/>
      <c r="P346" s="61"/>
      <c r="Q346" s="61"/>
      <c r="R346" s="61"/>
      <c r="S346" s="61"/>
      <c r="T346" s="61"/>
      <c r="U346" s="61"/>
      <c r="V346" s="61"/>
      <c r="W346" s="61"/>
    </row>
    <row r="347" spans="1:23" x14ac:dyDescent="0.25">
      <c r="A347" s="348" t="s">
        <v>459</v>
      </c>
      <c r="B347" s="349"/>
      <c r="C347" s="85">
        <f>20/C340</f>
        <v>9.0497737556561084E-2</v>
      </c>
      <c r="D347" s="61"/>
      <c r="E347" s="61"/>
      <c r="F347" s="61"/>
      <c r="G347" s="61"/>
      <c r="H347" s="61"/>
      <c r="I347" s="61"/>
      <c r="J347" s="61"/>
      <c r="K347" s="61"/>
      <c r="L347" s="61"/>
      <c r="M347" s="61"/>
      <c r="N347" s="61"/>
      <c r="O347" s="61"/>
      <c r="P347" s="61"/>
      <c r="Q347" s="61"/>
      <c r="R347" s="61"/>
      <c r="S347" s="61"/>
      <c r="T347" s="61"/>
      <c r="U347" s="61"/>
      <c r="V347" s="61"/>
      <c r="W347" s="61"/>
    </row>
    <row r="348" spans="1:23" x14ac:dyDescent="0.25">
      <c r="A348" s="348" t="s">
        <v>460</v>
      </c>
      <c r="B348" s="349"/>
      <c r="C348" s="85">
        <f>29/C340</f>
        <v>0.13122171945701358</v>
      </c>
      <c r="D348" s="61"/>
      <c r="E348" s="61"/>
      <c r="F348" s="61"/>
      <c r="G348" s="61"/>
      <c r="H348" s="61"/>
      <c r="I348" s="61"/>
      <c r="J348" s="61"/>
      <c r="K348" s="61"/>
      <c r="L348" s="61"/>
      <c r="M348" s="61"/>
      <c r="N348" s="61"/>
      <c r="O348" s="61"/>
      <c r="P348" s="61"/>
      <c r="Q348" s="61"/>
      <c r="R348" s="61"/>
      <c r="S348" s="61"/>
      <c r="T348" s="61"/>
      <c r="U348" s="61"/>
      <c r="V348" s="61"/>
      <c r="W348" s="61"/>
    </row>
    <row r="349" spans="1:23" x14ac:dyDescent="0.25">
      <c r="A349" s="348" t="s">
        <v>461</v>
      </c>
      <c r="B349" s="349"/>
      <c r="C349" s="85">
        <f>23/C340</f>
        <v>0.10407239819004525</v>
      </c>
      <c r="D349" s="61"/>
      <c r="E349" s="61"/>
      <c r="F349" s="61"/>
      <c r="G349" s="61"/>
      <c r="H349" s="61"/>
      <c r="I349" s="61"/>
      <c r="J349" s="61"/>
      <c r="K349" s="61"/>
      <c r="L349" s="61"/>
      <c r="M349" s="61"/>
      <c r="N349" s="61"/>
      <c r="O349" s="61"/>
      <c r="P349" s="61"/>
      <c r="Q349" s="61"/>
      <c r="R349" s="61"/>
      <c r="S349" s="61"/>
      <c r="T349" s="61"/>
      <c r="U349" s="61"/>
      <c r="V349" s="61"/>
      <c r="W349" s="61"/>
    </row>
    <row r="350" spans="1:23" ht="15" customHeight="1" x14ac:dyDescent="0.25">
      <c r="A350" s="348" t="s">
        <v>462</v>
      </c>
      <c r="B350" s="349"/>
      <c r="C350" s="85">
        <f>31/C340</f>
        <v>0.14027149321266968</v>
      </c>
      <c r="D350" s="61"/>
      <c r="E350" s="61"/>
      <c r="F350" s="61"/>
      <c r="G350" s="61"/>
      <c r="H350" s="61"/>
      <c r="I350" s="61"/>
      <c r="J350" s="61"/>
      <c r="K350" s="61"/>
      <c r="L350" s="61"/>
      <c r="M350" s="61"/>
      <c r="N350" s="61"/>
      <c r="O350" s="61"/>
      <c r="P350" s="61"/>
      <c r="Q350" s="61"/>
      <c r="R350" s="61"/>
      <c r="S350" s="61"/>
      <c r="T350" s="61"/>
      <c r="U350" s="61"/>
      <c r="V350" s="61"/>
      <c r="W350" s="61"/>
    </row>
    <row r="351" spans="1:23" ht="15" customHeight="1" thickBot="1" x14ac:dyDescent="0.3">
      <c r="A351" s="360" t="s">
        <v>608</v>
      </c>
      <c r="B351" s="361"/>
      <c r="C351" s="86">
        <f>6/C340</f>
        <v>2.7149321266968326E-2</v>
      </c>
      <c r="D351" s="61"/>
      <c r="E351" s="61"/>
      <c r="F351" s="61"/>
      <c r="G351" s="61"/>
      <c r="H351" s="61"/>
      <c r="I351" s="61"/>
      <c r="J351" s="61"/>
      <c r="K351" s="61"/>
      <c r="L351" s="61"/>
      <c r="M351" s="61"/>
      <c r="N351" s="61"/>
      <c r="O351" s="61"/>
      <c r="P351" s="61"/>
      <c r="Q351" s="61"/>
      <c r="R351" s="61"/>
      <c r="S351" s="61"/>
      <c r="T351" s="61"/>
      <c r="U351" s="61"/>
      <c r="V351" s="61"/>
      <c r="W351" s="61"/>
    </row>
    <row r="352" spans="1:23" x14ac:dyDescent="0.25">
      <c r="A352" s="266"/>
      <c r="B352" s="266"/>
      <c r="C352" s="61"/>
      <c r="D352" s="61"/>
      <c r="E352" s="61"/>
      <c r="F352" s="61"/>
      <c r="G352" s="61"/>
      <c r="H352" s="61"/>
      <c r="I352" s="61"/>
      <c r="J352" s="61"/>
      <c r="K352" s="61"/>
      <c r="L352" s="61"/>
      <c r="M352" s="61"/>
      <c r="N352" s="61"/>
      <c r="O352" s="61"/>
      <c r="P352" s="61"/>
      <c r="Q352" s="61"/>
      <c r="R352" s="61"/>
      <c r="S352" s="61"/>
      <c r="T352" s="61"/>
      <c r="U352" s="61"/>
      <c r="V352" s="61"/>
      <c r="W352" s="61"/>
    </row>
    <row r="353" spans="1:23" ht="14.4" thickBot="1" x14ac:dyDescent="0.3">
      <c r="A353" s="204" t="s">
        <v>374</v>
      </c>
      <c r="B353" s="204"/>
      <c r="C353" s="61"/>
      <c r="D353" s="61"/>
      <c r="E353" s="61"/>
      <c r="F353" s="61"/>
      <c r="G353" s="61"/>
      <c r="H353" s="61"/>
      <c r="I353" s="61"/>
      <c r="J353" s="61"/>
      <c r="K353" s="61"/>
      <c r="L353" s="61"/>
      <c r="M353" s="61"/>
      <c r="N353" s="61"/>
      <c r="O353" s="61"/>
      <c r="P353" s="61"/>
      <c r="Q353" s="61"/>
      <c r="R353" s="61"/>
      <c r="S353" s="61"/>
      <c r="T353" s="61"/>
      <c r="U353" s="61"/>
      <c r="V353" s="61"/>
      <c r="W353" s="61"/>
    </row>
    <row r="354" spans="1:23" x14ac:dyDescent="0.25">
      <c r="A354" s="276"/>
      <c r="B354" s="277"/>
      <c r="C354" s="84" t="s">
        <v>78</v>
      </c>
      <c r="D354" s="61"/>
      <c r="E354" s="61"/>
      <c r="F354" s="61"/>
      <c r="G354" s="61"/>
      <c r="H354" s="61"/>
      <c r="I354" s="61"/>
      <c r="J354" s="61"/>
      <c r="K354" s="61"/>
      <c r="L354" s="61"/>
      <c r="M354" s="61"/>
      <c r="N354" s="61"/>
      <c r="O354" s="61"/>
      <c r="P354" s="61"/>
      <c r="Q354" s="61"/>
      <c r="R354" s="61"/>
      <c r="S354" s="61"/>
      <c r="T354" s="61"/>
      <c r="U354" s="61"/>
      <c r="V354" s="61"/>
      <c r="W354" s="61"/>
    </row>
    <row r="355" spans="1:23" x14ac:dyDescent="0.25">
      <c r="A355" s="278"/>
      <c r="B355" s="279"/>
      <c r="C355" s="83" t="s">
        <v>79</v>
      </c>
      <c r="D355" s="61"/>
      <c r="E355" s="61"/>
      <c r="F355" s="61"/>
      <c r="G355" s="61"/>
      <c r="H355" s="61"/>
      <c r="I355" s="61"/>
      <c r="J355" s="61"/>
      <c r="K355" s="61"/>
      <c r="L355" s="61"/>
      <c r="M355" s="61"/>
      <c r="N355" s="61"/>
      <c r="O355" s="61"/>
      <c r="P355" s="61"/>
      <c r="Q355" s="61"/>
      <c r="R355" s="61"/>
      <c r="S355" s="61"/>
      <c r="T355" s="61"/>
      <c r="U355" s="61"/>
      <c r="V355" s="61"/>
      <c r="W355" s="61"/>
    </row>
    <row r="356" spans="1:23" x14ac:dyDescent="0.25">
      <c r="A356" s="285" t="s">
        <v>74</v>
      </c>
      <c r="B356" s="286"/>
      <c r="C356" s="8">
        <v>253</v>
      </c>
      <c r="D356" s="61"/>
      <c r="E356" s="61"/>
      <c r="F356" s="61"/>
      <c r="G356" s="61"/>
      <c r="H356" s="61"/>
      <c r="I356" s="61"/>
      <c r="J356" s="61"/>
      <c r="K356" s="61"/>
      <c r="L356" s="61"/>
      <c r="M356" s="61"/>
      <c r="N356" s="61"/>
      <c r="O356" s="61"/>
      <c r="P356" s="61"/>
      <c r="Q356" s="61"/>
      <c r="R356" s="61"/>
      <c r="S356" s="61"/>
      <c r="T356" s="61"/>
      <c r="U356" s="61"/>
      <c r="V356" s="61"/>
      <c r="W356" s="61"/>
    </row>
    <row r="357" spans="1:23" x14ac:dyDescent="0.25">
      <c r="A357" s="348" t="s">
        <v>80</v>
      </c>
      <c r="B357" s="349"/>
      <c r="C357" s="85">
        <v>0.14000000000000001</v>
      </c>
      <c r="D357" s="61"/>
      <c r="E357" s="61"/>
      <c r="F357" s="61"/>
      <c r="G357" s="61"/>
      <c r="H357" s="61"/>
      <c r="I357" s="61"/>
      <c r="J357" s="61"/>
      <c r="K357" s="61"/>
      <c r="L357" s="61"/>
      <c r="M357" s="61"/>
      <c r="N357" s="61"/>
      <c r="O357" s="61"/>
      <c r="P357" s="61"/>
      <c r="Q357" s="61"/>
      <c r="R357" s="61"/>
      <c r="S357" s="61"/>
      <c r="T357" s="61"/>
      <c r="U357" s="61"/>
      <c r="V357" s="61"/>
      <c r="W357" s="61"/>
    </row>
    <row r="358" spans="1:23" ht="15.75" customHeight="1" thickBot="1" x14ac:dyDescent="0.3">
      <c r="A358" s="360" t="s">
        <v>81</v>
      </c>
      <c r="B358" s="361"/>
      <c r="C358" s="86">
        <v>0.86</v>
      </c>
      <c r="D358" s="61"/>
      <c r="E358" s="61"/>
      <c r="F358" s="61"/>
      <c r="G358" s="61"/>
      <c r="H358" s="61"/>
      <c r="I358" s="61"/>
      <c r="J358" s="61"/>
      <c r="K358" s="61"/>
      <c r="L358" s="61"/>
      <c r="M358" s="61"/>
      <c r="N358" s="61"/>
      <c r="O358" s="61"/>
      <c r="P358" s="61"/>
      <c r="Q358" s="61"/>
      <c r="R358" s="61"/>
      <c r="S358" s="61"/>
      <c r="T358" s="61"/>
      <c r="U358" s="61"/>
      <c r="V358" s="61"/>
      <c r="W358" s="61"/>
    </row>
    <row r="359" spans="1:23" x14ac:dyDescent="0.25">
      <c r="A359" s="266"/>
      <c r="B359" s="266"/>
      <c r="C359" s="61"/>
      <c r="D359" s="61"/>
      <c r="E359" s="61"/>
      <c r="F359" s="61"/>
      <c r="G359" s="61"/>
      <c r="H359" s="61"/>
      <c r="I359" s="61"/>
      <c r="J359" s="61"/>
      <c r="K359" s="61"/>
      <c r="L359" s="61"/>
      <c r="M359" s="61"/>
      <c r="N359" s="61"/>
      <c r="O359" s="61"/>
      <c r="P359" s="61"/>
      <c r="Q359" s="61"/>
      <c r="R359" s="61"/>
      <c r="S359" s="61"/>
      <c r="T359" s="61"/>
      <c r="U359" s="61"/>
      <c r="V359" s="61"/>
      <c r="W359" s="61"/>
    </row>
    <row r="360" spans="1:23" ht="14.4" thickBot="1" x14ac:dyDescent="0.3">
      <c r="A360" s="185" t="s">
        <v>375</v>
      </c>
      <c r="B360" s="185"/>
      <c r="C360" s="61"/>
      <c r="D360" s="61"/>
      <c r="E360" s="61"/>
      <c r="F360" s="61"/>
      <c r="G360" s="61"/>
      <c r="H360" s="61"/>
      <c r="I360" s="61"/>
      <c r="J360" s="61"/>
      <c r="K360" s="61"/>
      <c r="L360" s="61"/>
      <c r="M360" s="61"/>
      <c r="N360" s="55"/>
      <c r="O360" s="55"/>
      <c r="P360" s="61"/>
      <c r="Q360" s="61"/>
      <c r="R360" s="61"/>
      <c r="S360" s="61"/>
      <c r="T360" s="61"/>
      <c r="U360" s="61"/>
      <c r="V360" s="61"/>
      <c r="W360" s="61"/>
    </row>
    <row r="361" spans="1:23" x14ac:dyDescent="0.25">
      <c r="A361" s="276"/>
      <c r="B361" s="277"/>
      <c r="C361" s="78" t="s">
        <v>78</v>
      </c>
      <c r="D361" s="55"/>
      <c r="E361" s="55"/>
      <c r="F361" s="55"/>
      <c r="G361" s="55"/>
      <c r="H361" s="55"/>
      <c r="I361" s="55"/>
      <c r="J361" s="55"/>
      <c r="K361" s="55"/>
      <c r="L361" s="55"/>
      <c r="M361" s="55"/>
      <c r="N361" s="55"/>
      <c r="O361" s="55"/>
      <c r="P361" s="55"/>
      <c r="Q361" s="61"/>
      <c r="R361" s="61"/>
      <c r="S361" s="61"/>
      <c r="T361" s="61"/>
      <c r="U361" s="61"/>
      <c r="V361" s="61"/>
      <c r="W361" s="61"/>
    </row>
    <row r="362" spans="1:23" ht="26.4" x14ac:dyDescent="0.25">
      <c r="A362" s="278"/>
      <c r="B362" s="279"/>
      <c r="C362" s="81" t="s">
        <v>644</v>
      </c>
      <c r="D362" s="55"/>
      <c r="E362" s="55"/>
      <c r="F362" s="55"/>
      <c r="G362" s="55"/>
      <c r="H362" s="55"/>
      <c r="I362" s="55"/>
      <c r="J362" s="55"/>
      <c r="K362" s="55"/>
      <c r="L362" s="55"/>
      <c r="M362" s="55"/>
      <c r="N362" s="55"/>
      <c r="O362" s="55"/>
      <c r="P362" s="55"/>
      <c r="Q362" s="61"/>
      <c r="R362" s="61"/>
      <c r="S362" s="61"/>
      <c r="T362" s="61"/>
      <c r="U362" s="61"/>
      <c r="V362" s="61"/>
      <c r="W362" s="61"/>
    </row>
    <row r="363" spans="1:23" x14ac:dyDescent="0.25">
      <c r="A363" s="358" t="s">
        <v>74</v>
      </c>
      <c r="B363" s="359"/>
      <c r="C363" s="118">
        <v>217</v>
      </c>
      <c r="D363" s="18"/>
      <c r="E363" s="18"/>
      <c r="F363" s="18"/>
      <c r="G363" s="18"/>
      <c r="H363" s="18"/>
      <c r="I363" s="18"/>
      <c r="J363" s="18"/>
      <c r="K363" s="18"/>
      <c r="L363" s="18"/>
      <c r="M363" s="18"/>
      <c r="N363" s="18"/>
      <c r="O363" s="18"/>
      <c r="P363" s="61"/>
      <c r="Q363" s="61"/>
      <c r="R363" s="61"/>
      <c r="S363" s="61"/>
      <c r="T363" s="61"/>
      <c r="U363" s="61"/>
      <c r="V363" s="61"/>
      <c r="W363" s="61"/>
    </row>
    <row r="364" spans="1:23" ht="24" customHeight="1" x14ac:dyDescent="0.25">
      <c r="A364" s="354" t="s">
        <v>417</v>
      </c>
      <c r="B364" s="355"/>
      <c r="C364" s="23">
        <v>0.63</v>
      </c>
      <c r="D364" s="18"/>
      <c r="E364" s="18"/>
      <c r="F364" s="18"/>
      <c r="G364" s="18"/>
      <c r="H364" s="18"/>
      <c r="I364" s="18"/>
      <c r="J364" s="18"/>
      <c r="K364" s="18"/>
      <c r="L364" s="18"/>
      <c r="M364" s="18"/>
      <c r="N364" s="18"/>
      <c r="O364" s="18"/>
      <c r="P364" s="61"/>
      <c r="Q364" s="61"/>
      <c r="R364" s="61"/>
      <c r="S364" s="61"/>
      <c r="T364" s="61"/>
      <c r="U364" s="61"/>
      <c r="V364" s="61"/>
      <c r="W364" s="61"/>
    </row>
    <row r="365" spans="1:23" ht="14.25" customHeight="1" x14ac:dyDescent="0.25">
      <c r="A365" s="354" t="s">
        <v>418</v>
      </c>
      <c r="B365" s="355"/>
      <c r="C365" s="23">
        <v>0.28999999999999998</v>
      </c>
      <c r="D365" s="18"/>
      <c r="E365" s="18"/>
      <c r="F365" s="18"/>
      <c r="G365" s="18"/>
      <c r="H365" s="18"/>
      <c r="I365" s="18"/>
      <c r="J365" s="18"/>
      <c r="K365" s="18"/>
      <c r="L365" s="18"/>
      <c r="M365" s="18"/>
      <c r="N365" s="18"/>
      <c r="O365" s="18"/>
      <c r="P365" s="61"/>
      <c r="Q365" s="61"/>
      <c r="R365" s="61"/>
      <c r="S365" s="61"/>
      <c r="T365" s="61"/>
      <c r="U365" s="61"/>
      <c r="V365" s="61"/>
      <c r="W365" s="61"/>
    </row>
    <row r="366" spans="1:23" ht="14.25" customHeight="1" x14ac:dyDescent="0.25">
      <c r="A366" s="354" t="s">
        <v>419</v>
      </c>
      <c r="B366" s="355"/>
      <c r="C366" s="23">
        <v>0.1</v>
      </c>
      <c r="D366" s="18"/>
      <c r="E366" s="18"/>
      <c r="F366" s="18"/>
      <c r="G366" s="18"/>
      <c r="H366" s="18"/>
      <c r="I366" s="18"/>
      <c r="J366" s="18"/>
      <c r="K366" s="18"/>
      <c r="L366" s="18"/>
      <c r="M366" s="18"/>
      <c r="N366" s="18"/>
      <c r="O366" s="18"/>
      <c r="P366" s="61"/>
      <c r="Q366" s="61"/>
      <c r="R366" s="61"/>
      <c r="S366" s="61"/>
      <c r="T366" s="61"/>
      <c r="U366" s="61"/>
      <c r="V366" s="61"/>
      <c r="W366" s="61"/>
    </row>
    <row r="367" spans="1:23" ht="14.25" customHeight="1" x14ac:dyDescent="0.25">
      <c r="A367" s="354" t="s">
        <v>420</v>
      </c>
      <c r="B367" s="355"/>
      <c r="C367" s="23">
        <v>0.01</v>
      </c>
      <c r="D367" s="18"/>
      <c r="E367" s="18"/>
      <c r="F367" s="18"/>
      <c r="G367" s="18"/>
      <c r="H367" s="18"/>
      <c r="I367" s="18"/>
      <c r="J367" s="18"/>
      <c r="K367" s="18"/>
      <c r="L367" s="18"/>
      <c r="M367" s="18"/>
      <c r="N367" s="18"/>
      <c r="O367" s="18"/>
      <c r="P367" s="61"/>
      <c r="Q367" s="61"/>
      <c r="R367" s="61"/>
      <c r="S367" s="61"/>
      <c r="T367" s="61"/>
      <c r="U367" s="61"/>
      <c r="V367" s="61"/>
      <c r="W367" s="61"/>
    </row>
    <row r="368" spans="1:23" ht="14.25" customHeight="1" x14ac:dyDescent="0.25">
      <c r="A368" s="354" t="s">
        <v>421</v>
      </c>
      <c r="B368" s="355"/>
      <c r="C368" s="23">
        <v>0.01</v>
      </c>
      <c r="D368" s="18"/>
      <c r="E368" s="18"/>
      <c r="F368" s="18"/>
      <c r="G368" s="18"/>
      <c r="H368" s="18"/>
      <c r="I368" s="18"/>
      <c r="J368" s="18"/>
      <c r="K368" s="18"/>
      <c r="L368" s="18"/>
      <c r="M368" s="18"/>
      <c r="N368" s="18"/>
      <c r="O368" s="18"/>
      <c r="P368" s="61"/>
      <c r="Q368" s="61"/>
      <c r="R368" s="61"/>
      <c r="S368" s="61"/>
      <c r="T368" s="61"/>
      <c r="U368" s="61"/>
      <c r="V368" s="61"/>
      <c r="W368" s="61"/>
    </row>
    <row r="369" spans="1:23" ht="15.75" customHeight="1" thickBot="1" x14ac:dyDescent="0.3">
      <c r="A369" s="356" t="s">
        <v>76</v>
      </c>
      <c r="B369" s="357"/>
      <c r="C369" s="25">
        <v>0.09</v>
      </c>
      <c r="D369" s="18"/>
      <c r="E369" s="18"/>
      <c r="F369" s="18"/>
      <c r="G369" s="18"/>
      <c r="H369" s="18"/>
      <c r="I369" s="18"/>
      <c r="J369" s="18"/>
      <c r="K369" s="18"/>
      <c r="L369" s="18"/>
      <c r="M369" s="18"/>
      <c r="N369" s="18"/>
      <c r="O369" s="18"/>
      <c r="P369" s="61"/>
      <c r="Q369" s="61"/>
      <c r="R369" s="61"/>
      <c r="S369" s="61"/>
      <c r="T369" s="61"/>
      <c r="U369" s="61"/>
      <c r="V369" s="61"/>
      <c r="W369" s="61"/>
    </row>
    <row r="370" spans="1:23" customFormat="1" ht="14.4" x14ac:dyDescent="0.3">
      <c r="A370" s="273"/>
      <c r="B370" s="273"/>
    </row>
    <row r="371" spans="1:23" ht="14.4" thickBot="1" x14ac:dyDescent="0.3">
      <c r="A371" s="185" t="s">
        <v>388</v>
      </c>
      <c r="B371" s="185"/>
      <c r="C371" s="61"/>
      <c r="D371" s="61"/>
      <c r="E371" s="61"/>
      <c r="F371" s="61"/>
      <c r="G371" s="61"/>
      <c r="H371" s="61"/>
      <c r="I371" s="61"/>
      <c r="J371" s="61"/>
      <c r="K371" s="61"/>
      <c r="L371" s="61"/>
      <c r="M371" s="61"/>
      <c r="N371" s="55"/>
      <c r="O371" s="55"/>
      <c r="P371" s="61"/>
      <c r="Q371" s="61"/>
      <c r="R371" s="61"/>
      <c r="S371" s="61"/>
      <c r="T371" s="61"/>
      <c r="U371" s="61"/>
      <c r="V371" s="61"/>
      <c r="W371" s="61"/>
    </row>
    <row r="372" spans="1:23" x14ac:dyDescent="0.25">
      <c r="A372" s="276"/>
      <c r="B372" s="277"/>
      <c r="C372" s="78" t="s">
        <v>78</v>
      </c>
      <c r="D372" s="61"/>
      <c r="E372" s="61"/>
      <c r="F372" s="61"/>
      <c r="G372" s="61"/>
      <c r="H372" s="61"/>
      <c r="I372" s="61"/>
      <c r="J372" s="61"/>
      <c r="K372" s="61"/>
      <c r="L372" s="61"/>
      <c r="M372" s="61"/>
      <c r="N372" s="55"/>
      <c r="O372" s="55"/>
      <c r="P372" s="61"/>
      <c r="Q372" s="61"/>
      <c r="R372" s="61"/>
      <c r="S372" s="61"/>
      <c r="T372" s="61"/>
      <c r="U372" s="61"/>
      <c r="V372" s="61"/>
      <c r="W372" s="61"/>
    </row>
    <row r="373" spans="1:23" x14ac:dyDescent="0.25">
      <c r="A373" s="278"/>
      <c r="B373" s="279"/>
      <c r="C373" s="81" t="s">
        <v>79</v>
      </c>
      <c r="D373" s="61"/>
      <c r="E373" s="61"/>
      <c r="F373" s="61"/>
      <c r="G373" s="61"/>
      <c r="H373" s="61"/>
      <c r="I373" s="61"/>
      <c r="J373" s="61"/>
      <c r="K373" s="61"/>
      <c r="L373" s="61"/>
      <c r="M373" s="61"/>
      <c r="N373" s="61"/>
      <c r="O373" s="61"/>
      <c r="P373" s="61"/>
      <c r="Q373" s="61"/>
      <c r="R373" s="61"/>
      <c r="S373" s="61"/>
      <c r="T373" s="61"/>
      <c r="U373" s="61"/>
      <c r="V373" s="61"/>
      <c r="W373" s="61"/>
    </row>
    <row r="374" spans="1:23" x14ac:dyDescent="0.25">
      <c r="A374" s="285" t="s">
        <v>74</v>
      </c>
      <c r="B374" s="286"/>
      <c r="C374" s="8">
        <v>577</v>
      </c>
      <c r="D374" s="61"/>
      <c r="E374" s="61"/>
      <c r="F374" s="61"/>
      <c r="G374" s="61"/>
      <c r="H374" s="61"/>
      <c r="I374" s="61"/>
      <c r="J374" s="61"/>
      <c r="K374" s="61"/>
      <c r="L374" s="61"/>
      <c r="M374" s="61"/>
      <c r="N374" s="61"/>
      <c r="O374" s="61"/>
      <c r="P374" s="61"/>
      <c r="Q374" s="61"/>
      <c r="R374" s="61"/>
      <c r="S374" s="61"/>
      <c r="T374" s="61"/>
      <c r="U374" s="61"/>
      <c r="V374" s="61"/>
      <c r="W374" s="61"/>
    </row>
    <row r="375" spans="1:23" x14ac:dyDescent="0.25">
      <c r="A375" s="270" t="s">
        <v>127</v>
      </c>
      <c r="B375" s="271"/>
      <c r="C375" s="23">
        <v>0.76</v>
      </c>
      <c r="D375" s="61"/>
      <c r="E375" s="61"/>
      <c r="F375" s="61"/>
      <c r="G375" s="61"/>
      <c r="H375" s="61"/>
      <c r="I375" s="61"/>
      <c r="J375" s="61"/>
      <c r="K375" s="61"/>
      <c r="L375" s="61"/>
      <c r="M375" s="61"/>
      <c r="N375" s="61"/>
      <c r="O375" s="61"/>
      <c r="P375" s="61"/>
      <c r="Q375" s="61"/>
      <c r="R375" s="61"/>
      <c r="S375" s="61"/>
      <c r="T375" s="61"/>
      <c r="U375" s="61"/>
      <c r="V375" s="61"/>
      <c r="W375" s="61"/>
    </row>
    <row r="376" spans="1:23" x14ac:dyDescent="0.25">
      <c r="A376" s="270" t="s">
        <v>128</v>
      </c>
      <c r="B376" s="271"/>
      <c r="C376" s="23">
        <v>0.77</v>
      </c>
      <c r="D376" s="61"/>
      <c r="E376" s="61"/>
      <c r="F376" s="61"/>
      <c r="G376" s="61"/>
      <c r="H376" s="61"/>
      <c r="I376" s="61"/>
      <c r="J376" s="61"/>
      <c r="K376" s="61"/>
      <c r="L376" s="61"/>
      <c r="M376" s="61"/>
      <c r="N376" s="61"/>
      <c r="O376" s="61"/>
      <c r="P376" s="61"/>
      <c r="Q376" s="61"/>
      <c r="R376" s="61"/>
      <c r="S376" s="61"/>
      <c r="T376" s="61"/>
      <c r="U376" s="61"/>
      <c r="V376" s="61"/>
      <c r="W376" s="61"/>
    </row>
    <row r="377" spans="1:23" x14ac:dyDescent="0.25">
      <c r="A377" s="270" t="s">
        <v>129</v>
      </c>
      <c r="B377" s="271"/>
      <c r="C377" s="23">
        <v>0.79</v>
      </c>
      <c r="D377" s="61"/>
      <c r="E377" s="61"/>
      <c r="F377" s="61"/>
      <c r="G377" s="61"/>
      <c r="H377" s="61"/>
      <c r="I377" s="61"/>
      <c r="J377" s="61"/>
      <c r="K377" s="61"/>
      <c r="L377" s="61"/>
      <c r="M377" s="61"/>
      <c r="N377" s="61"/>
      <c r="O377" s="61"/>
      <c r="P377" s="61"/>
      <c r="Q377" s="61"/>
      <c r="R377" s="61"/>
      <c r="S377" s="61"/>
      <c r="T377" s="61"/>
      <c r="U377" s="61"/>
      <c r="V377" s="61"/>
      <c r="W377" s="61"/>
    </row>
    <row r="378" spans="1:23" x14ac:dyDescent="0.25">
      <c r="A378" s="270" t="s">
        <v>130</v>
      </c>
      <c r="B378" s="271"/>
      <c r="C378" s="23">
        <v>0.3</v>
      </c>
      <c r="D378" s="61"/>
      <c r="E378" s="61"/>
      <c r="F378" s="61"/>
      <c r="G378" s="61"/>
      <c r="H378" s="61"/>
      <c r="I378" s="61"/>
      <c r="J378" s="61"/>
      <c r="K378" s="61"/>
      <c r="L378" s="61"/>
      <c r="M378" s="61"/>
      <c r="N378" s="61"/>
      <c r="O378" s="61"/>
      <c r="P378" s="61"/>
      <c r="Q378" s="61"/>
      <c r="R378" s="61"/>
      <c r="S378" s="61"/>
      <c r="T378" s="61"/>
      <c r="U378" s="61"/>
      <c r="V378" s="61"/>
      <c r="W378" s="61"/>
    </row>
    <row r="379" spans="1:23" ht="15.75" customHeight="1" thickBot="1" x14ac:dyDescent="0.3">
      <c r="A379" s="268" t="s">
        <v>131</v>
      </c>
      <c r="B379" s="269"/>
      <c r="C379" s="25">
        <v>0.28000000000000003</v>
      </c>
      <c r="D379" s="61"/>
      <c r="E379" s="61"/>
      <c r="F379" s="61"/>
      <c r="G379" s="61"/>
      <c r="H379" s="61"/>
      <c r="I379" s="61"/>
      <c r="J379" s="61"/>
      <c r="K379" s="61"/>
      <c r="L379" s="61"/>
      <c r="M379" s="61"/>
      <c r="N379" s="61"/>
      <c r="O379" s="61"/>
      <c r="P379" s="61"/>
      <c r="Q379" s="61"/>
      <c r="R379" s="61"/>
      <c r="S379" s="61"/>
      <c r="T379" s="61"/>
      <c r="U379" s="61"/>
      <c r="V379" s="61"/>
      <c r="W379" s="61"/>
    </row>
    <row r="380" spans="1:23" customFormat="1" ht="14.4" x14ac:dyDescent="0.3">
      <c r="A380" s="273"/>
      <c r="B380" s="273"/>
    </row>
    <row r="381" spans="1:23" ht="14.4" thickBot="1" x14ac:dyDescent="0.3">
      <c r="A381" s="184" t="s">
        <v>387</v>
      </c>
      <c r="B381" s="184"/>
      <c r="C381" s="61"/>
      <c r="D381" s="61"/>
      <c r="E381" s="61"/>
      <c r="F381" s="61"/>
      <c r="G381" s="61"/>
      <c r="H381" s="61"/>
      <c r="I381" s="61"/>
      <c r="J381" s="61"/>
      <c r="K381" s="61"/>
      <c r="L381" s="61"/>
      <c r="M381" s="61"/>
      <c r="N381" s="61"/>
      <c r="O381" s="61"/>
      <c r="P381" s="61"/>
      <c r="Q381" s="61"/>
      <c r="R381" s="61"/>
      <c r="S381" s="61"/>
      <c r="T381" s="61"/>
      <c r="U381" s="61"/>
      <c r="V381" s="61"/>
      <c r="W381" s="61"/>
    </row>
    <row r="382" spans="1:23" x14ac:dyDescent="0.25">
      <c r="A382" s="276"/>
      <c r="B382" s="277"/>
      <c r="C382" s="78" t="s">
        <v>78</v>
      </c>
      <c r="D382" s="61"/>
      <c r="E382" s="61"/>
      <c r="F382" s="61"/>
      <c r="G382" s="61"/>
      <c r="H382" s="61"/>
      <c r="I382" s="61"/>
      <c r="J382" s="61"/>
      <c r="K382" s="61"/>
      <c r="L382" s="61"/>
      <c r="M382" s="61"/>
      <c r="N382" s="61"/>
      <c r="O382" s="61"/>
      <c r="P382" s="61"/>
      <c r="Q382" s="61"/>
      <c r="R382" s="61"/>
      <c r="S382" s="61"/>
      <c r="T382" s="61"/>
      <c r="U382" s="61"/>
      <c r="V382" s="61"/>
      <c r="W382" s="61"/>
    </row>
    <row r="383" spans="1:23" ht="26.4" x14ac:dyDescent="0.25">
      <c r="A383" s="278"/>
      <c r="B383" s="279"/>
      <c r="C383" s="81" t="s">
        <v>132</v>
      </c>
      <c r="D383" s="61"/>
      <c r="E383" s="61"/>
      <c r="F383" s="61"/>
      <c r="G383" s="61"/>
      <c r="H383" s="61"/>
      <c r="I383" s="61"/>
      <c r="J383" s="61"/>
      <c r="K383" s="61"/>
      <c r="L383" s="61"/>
      <c r="M383" s="61"/>
      <c r="N383" s="61"/>
      <c r="O383" s="61"/>
      <c r="P383" s="61"/>
      <c r="Q383" s="61"/>
      <c r="R383" s="61"/>
      <c r="S383" s="61"/>
      <c r="T383" s="61"/>
      <c r="U383" s="61"/>
      <c r="V383" s="61"/>
      <c r="W383" s="61"/>
    </row>
    <row r="384" spans="1:23" x14ac:dyDescent="0.25">
      <c r="A384" s="285" t="s">
        <v>74</v>
      </c>
      <c r="B384" s="286"/>
      <c r="C384" s="8">
        <v>412</v>
      </c>
      <c r="D384" s="61"/>
      <c r="E384" s="61"/>
      <c r="F384" s="61"/>
      <c r="G384" s="61"/>
      <c r="H384" s="61"/>
      <c r="I384" s="61"/>
      <c r="J384" s="61"/>
      <c r="K384" s="61"/>
      <c r="L384" s="61"/>
      <c r="M384" s="61"/>
      <c r="N384" s="61"/>
      <c r="O384" s="61"/>
      <c r="P384" s="61"/>
      <c r="Q384" s="61"/>
      <c r="R384" s="61"/>
      <c r="S384" s="61"/>
      <c r="T384" s="61"/>
      <c r="U384" s="61"/>
      <c r="V384" s="61"/>
      <c r="W384" s="61"/>
    </row>
    <row r="385" spans="1:23" x14ac:dyDescent="0.25">
      <c r="A385" s="270" t="s">
        <v>127</v>
      </c>
      <c r="B385" s="271"/>
      <c r="C385" s="23">
        <f>105/C384</f>
        <v>0.25485436893203883</v>
      </c>
      <c r="D385" s="61"/>
      <c r="E385" s="61"/>
      <c r="F385" s="61"/>
      <c r="G385" s="61"/>
      <c r="H385" s="61"/>
      <c r="I385" s="61"/>
      <c r="J385" s="61"/>
      <c r="K385" s="61"/>
      <c r="L385" s="61"/>
      <c r="M385" s="61"/>
      <c r="N385" s="61"/>
      <c r="O385" s="61"/>
      <c r="P385" s="61"/>
      <c r="Q385" s="61"/>
      <c r="R385" s="61"/>
      <c r="S385" s="61"/>
      <c r="T385" s="61"/>
      <c r="U385" s="61"/>
      <c r="V385" s="61"/>
      <c r="W385" s="61"/>
    </row>
    <row r="386" spans="1:23" x14ac:dyDescent="0.25">
      <c r="A386" s="270" t="s">
        <v>128</v>
      </c>
      <c r="B386" s="271"/>
      <c r="C386" s="23">
        <f>89/C384</f>
        <v>0.21601941747572814</v>
      </c>
      <c r="D386" s="61"/>
      <c r="E386" s="61"/>
      <c r="F386" s="61"/>
      <c r="G386" s="61"/>
      <c r="H386" s="61"/>
      <c r="I386" s="61"/>
      <c r="J386" s="61"/>
      <c r="K386" s="61"/>
      <c r="L386" s="61"/>
      <c r="M386" s="61"/>
      <c r="N386" s="61"/>
      <c r="O386" s="61"/>
      <c r="P386" s="61"/>
      <c r="Q386" s="61"/>
      <c r="R386" s="61"/>
      <c r="S386" s="61"/>
      <c r="T386" s="61"/>
      <c r="U386" s="61"/>
      <c r="V386" s="61"/>
      <c r="W386" s="61"/>
    </row>
    <row r="387" spans="1:23" x14ac:dyDescent="0.25">
      <c r="A387" s="270" t="s">
        <v>129</v>
      </c>
      <c r="B387" s="271"/>
      <c r="C387" s="23">
        <f>201/C384</f>
        <v>0.48786407766990292</v>
      </c>
      <c r="D387" s="61"/>
      <c r="E387" s="61"/>
      <c r="F387" s="61"/>
      <c r="G387" s="61"/>
      <c r="H387" s="61"/>
      <c r="I387" s="61"/>
      <c r="J387" s="61"/>
      <c r="K387" s="61"/>
      <c r="L387" s="61"/>
      <c r="M387" s="61"/>
      <c r="N387" s="61"/>
      <c r="O387" s="61"/>
      <c r="P387" s="61"/>
      <c r="Q387" s="61"/>
      <c r="R387" s="61"/>
      <c r="S387" s="61"/>
      <c r="T387" s="61"/>
      <c r="U387" s="61"/>
      <c r="V387" s="61"/>
      <c r="W387" s="61"/>
    </row>
    <row r="388" spans="1:23" x14ac:dyDescent="0.25">
      <c r="A388" s="270" t="s">
        <v>130</v>
      </c>
      <c r="B388" s="271"/>
      <c r="C388" s="23">
        <f>17/C384</f>
        <v>4.12621359223301E-2</v>
      </c>
      <c r="D388" s="61"/>
      <c r="E388" s="61"/>
      <c r="F388" s="61"/>
      <c r="G388" s="61"/>
      <c r="H388" s="61"/>
      <c r="I388" s="61"/>
      <c r="J388" s="61"/>
      <c r="K388" s="61"/>
      <c r="L388" s="61"/>
      <c r="M388" s="61"/>
      <c r="N388" s="61"/>
      <c r="O388" s="61"/>
      <c r="P388" s="61"/>
      <c r="Q388" s="61"/>
      <c r="R388" s="61"/>
      <c r="S388" s="61"/>
      <c r="T388" s="61"/>
      <c r="U388" s="61"/>
      <c r="V388" s="61"/>
      <c r="W388" s="61"/>
    </row>
    <row r="389" spans="1:23" ht="15.75" customHeight="1" thickBot="1" x14ac:dyDescent="0.3">
      <c r="A389" s="268" t="s">
        <v>131</v>
      </c>
      <c r="B389" s="269"/>
      <c r="C389" s="25">
        <f>0/C384</f>
        <v>0</v>
      </c>
      <c r="D389" s="61"/>
      <c r="E389" s="61"/>
      <c r="F389" s="61"/>
      <c r="G389" s="61"/>
      <c r="H389" s="61"/>
      <c r="I389" s="61"/>
      <c r="J389" s="61"/>
      <c r="K389" s="61"/>
      <c r="L389" s="61"/>
      <c r="M389" s="61"/>
      <c r="N389" s="61"/>
      <c r="O389" s="61"/>
      <c r="P389" s="61"/>
      <c r="Q389" s="61"/>
      <c r="R389" s="61"/>
      <c r="S389" s="61"/>
      <c r="T389" s="61"/>
      <c r="U389" s="61"/>
      <c r="V389" s="61"/>
      <c r="W389" s="61"/>
    </row>
    <row r="390" spans="1:23" x14ac:dyDescent="0.25">
      <c r="A390" s="264"/>
      <c r="B390" s="264"/>
      <c r="C390" s="61"/>
      <c r="D390" s="61"/>
      <c r="E390" s="61"/>
      <c r="F390" s="61"/>
      <c r="G390" s="61"/>
      <c r="H390" s="61"/>
      <c r="I390" s="61"/>
      <c r="J390" s="61"/>
      <c r="K390" s="61"/>
      <c r="L390" s="61"/>
      <c r="M390" s="61"/>
      <c r="N390" s="61"/>
      <c r="O390" s="61"/>
      <c r="P390" s="61"/>
      <c r="Q390" s="61"/>
      <c r="R390" s="61"/>
      <c r="S390" s="61"/>
      <c r="T390" s="61"/>
      <c r="U390" s="61"/>
      <c r="V390" s="61"/>
      <c r="W390" s="61"/>
    </row>
    <row r="391" spans="1:23" ht="14.4" thickBot="1" x14ac:dyDescent="0.3">
      <c r="A391" s="185" t="s">
        <v>389</v>
      </c>
      <c r="B391" s="185"/>
      <c r="C391" s="61"/>
      <c r="D391" s="61"/>
      <c r="E391" s="61"/>
      <c r="F391" s="61"/>
      <c r="G391" s="61"/>
      <c r="H391" s="61"/>
      <c r="I391" s="61"/>
      <c r="J391" s="61"/>
      <c r="K391" s="61"/>
      <c r="L391" s="61"/>
      <c r="M391" s="61"/>
      <c r="N391" s="61"/>
      <c r="O391" s="61"/>
      <c r="P391" s="61"/>
      <c r="Q391" s="61"/>
      <c r="R391" s="61"/>
      <c r="S391" s="61"/>
      <c r="T391" s="61"/>
      <c r="U391" s="61"/>
      <c r="V391" s="61"/>
      <c r="W391" s="61"/>
    </row>
    <row r="392" spans="1:23" ht="15" customHeight="1" x14ac:dyDescent="0.25">
      <c r="A392" s="263"/>
      <c r="B392" s="264"/>
      <c r="C392" s="62"/>
      <c r="D392" s="61"/>
      <c r="E392" s="61"/>
      <c r="F392" s="61"/>
      <c r="G392" s="61"/>
      <c r="H392" s="61"/>
      <c r="I392" s="61"/>
      <c r="J392" s="61"/>
      <c r="K392" s="61"/>
      <c r="L392" s="61"/>
      <c r="M392" s="61"/>
      <c r="N392" s="61"/>
      <c r="O392" s="61"/>
      <c r="P392" s="61"/>
      <c r="Q392" s="61"/>
      <c r="R392" s="61"/>
      <c r="S392" s="61"/>
      <c r="T392" s="61"/>
      <c r="U392" s="61"/>
      <c r="V392" s="61"/>
      <c r="W392" s="61"/>
    </row>
    <row r="393" spans="1:23" x14ac:dyDescent="0.25">
      <c r="A393" s="265"/>
      <c r="B393" s="266"/>
      <c r="C393" s="83" t="s">
        <v>79</v>
      </c>
      <c r="D393" s="61"/>
      <c r="E393" s="61"/>
      <c r="F393" s="61"/>
      <c r="G393" s="61"/>
      <c r="H393" s="61"/>
      <c r="I393" s="61"/>
      <c r="J393" s="61"/>
      <c r="K393" s="61"/>
      <c r="L393" s="61"/>
      <c r="M393" s="61"/>
      <c r="N393" s="61"/>
      <c r="O393" s="61"/>
      <c r="P393" s="61"/>
      <c r="Q393" s="61"/>
      <c r="R393" s="61"/>
      <c r="S393" s="61"/>
      <c r="T393" s="61"/>
      <c r="U393" s="61"/>
      <c r="V393" s="61"/>
      <c r="W393" s="61"/>
    </row>
    <row r="394" spans="1:23" x14ac:dyDescent="0.25">
      <c r="A394" s="285" t="s">
        <v>74</v>
      </c>
      <c r="B394" s="286"/>
      <c r="C394" s="8">
        <v>576</v>
      </c>
      <c r="D394" s="61"/>
      <c r="E394" s="61"/>
      <c r="F394" s="61"/>
      <c r="G394" s="61"/>
      <c r="H394" s="61"/>
      <c r="I394" s="61"/>
      <c r="J394" s="61"/>
      <c r="K394" s="61"/>
      <c r="L394" s="61"/>
      <c r="M394" s="61"/>
      <c r="N394" s="61"/>
      <c r="O394" s="61"/>
      <c r="P394" s="61"/>
      <c r="Q394" s="61"/>
      <c r="R394" s="61"/>
      <c r="S394" s="61"/>
      <c r="T394" s="61"/>
      <c r="U394" s="61"/>
      <c r="V394" s="61"/>
      <c r="W394" s="61"/>
    </row>
    <row r="395" spans="1:23" x14ac:dyDescent="0.25">
      <c r="A395" s="270" t="s">
        <v>133</v>
      </c>
      <c r="B395" s="271"/>
      <c r="C395" s="23">
        <f>171/C394</f>
        <v>0.296875</v>
      </c>
      <c r="D395" s="61"/>
      <c r="E395" s="61"/>
      <c r="F395" s="61"/>
      <c r="G395" s="61"/>
      <c r="H395" s="61"/>
      <c r="I395" s="61"/>
      <c r="J395" s="61"/>
      <c r="K395" s="61"/>
      <c r="L395" s="61"/>
      <c r="M395" s="61"/>
      <c r="N395" s="61"/>
      <c r="O395" s="61"/>
      <c r="P395" s="61"/>
      <c r="Q395" s="61"/>
      <c r="R395" s="61"/>
      <c r="S395" s="61"/>
      <c r="T395" s="61"/>
      <c r="U395" s="61"/>
      <c r="V395" s="61"/>
      <c r="W395" s="61"/>
    </row>
    <row r="396" spans="1:23" x14ac:dyDescent="0.25">
      <c r="A396" s="270" t="s">
        <v>134</v>
      </c>
      <c r="B396" s="271"/>
      <c r="C396" s="23">
        <f>166/C394</f>
        <v>0.28819444444444442</v>
      </c>
      <c r="D396" s="61"/>
      <c r="E396" s="61"/>
      <c r="F396" s="61"/>
      <c r="G396" s="61"/>
      <c r="H396" s="61"/>
      <c r="I396" s="61"/>
      <c r="J396" s="61"/>
      <c r="K396" s="61"/>
      <c r="L396" s="61"/>
      <c r="M396" s="61"/>
      <c r="N396" s="61"/>
      <c r="O396" s="61"/>
      <c r="P396" s="61"/>
      <c r="Q396" s="61"/>
      <c r="R396" s="61"/>
      <c r="S396" s="61"/>
      <c r="T396" s="61"/>
      <c r="U396" s="61"/>
      <c r="V396" s="61"/>
      <c r="W396" s="61"/>
    </row>
    <row r="397" spans="1:23" x14ac:dyDescent="0.25">
      <c r="A397" s="270" t="s">
        <v>135</v>
      </c>
      <c r="B397" s="271"/>
      <c r="C397" s="23">
        <f>174/C394</f>
        <v>0.30208333333333331</v>
      </c>
      <c r="D397" s="61"/>
      <c r="E397" s="61"/>
      <c r="F397" s="61"/>
      <c r="G397" s="61"/>
      <c r="H397" s="61"/>
      <c r="I397" s="61"/>
      <c r="J397" s="61"/>
      <c r="K397" s="61"/>
      <c r="L397" s="61"/>
      <c r="M397" s="61"/>
      <c r="N397" s="61"/>
      <c r="O397" s="61"/>
      <c r="P397" s="61"/>
      <c r="Q397" s="61"/>
      <c r="R397" s="61"/>
      <c r="S397" s="61"/>
      <c r="T397" s="61"/>
      <c r="U397" s="61"/>
      <c r="V397" s="61"/>
      <c r="W397" s="61"/>
    </row>
    <row r="398" spans="1:23" x14ac:dyDescent="0.25">
      <c r="A398" s="270" t="s">
        <v>136</v>
      </c>
      <c r="B398" s="271"/>
      <c r="C398" s="23">
        <f>51/C394</f>
        <v>8.8541666666666671E-2</v>
      </c>
      <c r="D398" s="61"/>
      <c r="E398" s="61"/>
      <c r="F398" s="61"/>
      <c r="G398" s="61"/>
      <c r="H398" s="61"/>
      <c r="I398" s="61"/>
      <c r="J398" s="61"/>
      <c r="K398" s="61"/>
      <c r="L398" s="61"/>
      <c r="M398" s="61"/>
      <c r="N398" s="61"/>
      <c r="O398" s="61"/>
      <c r="P398" s="61"/>
      <c r="Q398" s="61"/>
      <c r="R398" s="61"/>
      <c r="S398" s="61"/>
      <c r="T398" s="61"/>
      <c r="U398" s="61"/>
      <c r="V398" s="61"/>
      <c r="W398" s="61"/>
    </row>
    <row r="399" spans="1:23" ht="15.75" customHeight="1" thickBot="1" x14ac:dyDescent="0.3">
      <c r="A399" s="268" t="s">
        <v>137</v>
      </c>
      <c r="B399" s="269"/>
      <c r="C399" s="25">
        <f>14/C394</f>
        <v>2.4305555555555556E-2</v>
      </c>
      <c r="D399" s="61"/>
      <c r="E399" s="61"/>
      <c r="F399" s="61"/>
      <c r="G399" s="61"/>
      <c r="H399" s="61"/>
      <c r="I399" s="61"/>
      <c r="J399" s="61"/>
      <c r="K399" s="61"/>
      <c r="L399" s="61"/>
      <c r="M399" s="61"/>
      <c r="N399" s="61"/>
      <c r="O399" s="61"/>
      <c r="P399" s="61"/>
      <c r="Q399" s="61"/>
      <c r="R399" s="61"/>
      <c r="S399" s="61"/>
      <c r="T399" s="61"/>
      <c r="U399" s="61"/>
      <c r="V399" s="61"/>
      <c r="W399" s="61"/>
    </row>
    <row r="400" spans="1:23" x14ac:dyDescent="0.25">
      <c r="A400" s="264"/>
      <c r="B400" s="264"/>
      <c r="C400" s="61"/>
      <c r="D400" s="61"/>
      <c r="E400" s="61"/>
      <c r="F400" s="61"/>
      <c r="G400" s="61"/>
      <c r="H400" s="61"/>
      <c r="I400" s="61"/>
      <c r="J400" s="61"/>
      <c r="K400" s="61"/>
      <c r="L400" s="61"/>
      <c r="M400" s="61"/>
      <c r="N400" s="61"/>
      <c r="O400" s="61"/>
      <c r="P400" s="61"/>
      <c r="Q400" s="61"/>
      <c r="R400" s="61"/>
      <c r="S400" s="61"/>
      <c r="T400" s="61"/>
      <c r="U400" s="61"/>
      <c r="V400" s="61"/>
      <c r="W400" s="61"/>
    </row>
    <row r="401" spans="1:23" ht="14.4" thickBot="1" x14ac:dyDescent="0.3">
      <c r="A401" s="204" t="s">
        <v>377</v>
      </c>
      <c r="B401" s="204"/>
      <c r="C401" s="61"/>
      <c r="D401" s="61"/>
      <c r="E401" s="61"/>
      <c r="F401" s="61"/>
      <c r="G401" s="61"/>
      <c r="H401" s="61"/>
      <c r="I401" s="61"/>
      <c r="J401" s="61"/>
      <c r="K401" s="61"/>
      <c r="L401" s="61"/>
      <c r="M401" s="61"/>
      <c r="N401" s="61"/>
      <c r="O401" s="61"/>
      <c r="P401" s="61"/>
      <c r="Q401" s="61"/>
      <c r="R401" s="61"/>
      <c r="S401" s="61"/>
      <c r="T401" s="61"/>
      <c r="U401" s="61"/>
      <c r="V401" s="61"/>
      <c r="W401" s="61"/>
    </row>
    <row r="402" spans="1:23" ht="15" customHeight="1" x14ac:dyDescent="0.25">
      <c r="A402" s="263"/>
      <c r="B402" s="264"/>
      <c r="C402" s="62"/>
      <c r="D402" s="61"/>
      <c r="E402" s="61"/>
      <c r="F402" s="61"/>
      <c r="G402" s="61"/>
      <c r="H402" s="61"/>
      <c r="I402" s="61"/>
      <c r="J402" s="61"/>
      <c r="K402" s="61"/>
      <c r="L402" s="61"/>
      <c r="M402" s="61"/>
      <c r="N402" s="61"/>
      <c r="O402" s="61"/>
      <c r="P402" s="61"/>
      <c r="Q402" s="61"/>
      <c r="R402" s="61"/>
      <c r="S402" s="61"/>
      <c r="T402" s="61"/>
      <c r="U402" s="61"/>
      <c r="V402" s="61"/>
      <c r="W402" s="61"/>
    </row>
    <row r="403" spans="1:23" ht="26.4" x14ac:dyDescent="0.25">
      <c r="A403" s="265"/>
      <c r="B403" s="266"/>
      <c r="C403" s="66" t="s">
        <v>123</v>
      </c>
      <c r="D403" s="61"/>
      <c r="E403" s="61"/>
      <c r="F403" s="61"/>
      <c r="G403" s="61"/>
      <c r="H403" s="61"/>
      <c r="I403" s="61"/>
      <c r="J403" s="61"/>
      <c r="K403" s="61"/>
      <c r="L403" s="61"/>
      <c r="M403" s="61"/>
      <c r="N403" s="61"/>
      <c r="O403" s="61"/>
      <c r="P403" s="61"/>
      <c r="Q403" s="61"/>
      <c r="R403" s="61"/>
      <c r="S403" s="61"/>
      <c r="T403" s="61"/>
      <c r="U403" s="61"/>
      <c r="V403" s="61"/>
      <c r="W403" s="61"/>
    </row>
    <row r="404" spans="1:23" x14ac:dyDescent="0.25">
      <c r="A404" s="285" t="s">
        <v>74</v>
      </c>
      <c r="B404" s="286"/>
      <c r="C404" s="8">
        <v>559</v>
      </c>
      <c r="D404" s="61"/>
      <c r="E404" s="61"/>
      <c r="F404" s="61"/>
      <c r="G404" s="61"/>
      <c r="H404" s="61"/>
      <c r="I404" s="61"/>
      <c r="J404" s="61"/>
      <c r="K404" s="61"/>
      <c r="L404" s="61"/>
      <c r="M404" s="61"/>
      <c r="N404" s="61"/>
      <c r="O404" s="61"/>
      <c r="P404" s="61"/>
      <c r="Q404" s="61"/>
      <c r="R404" s="61"/>
      <c r="S404" s="61"/>
      <c r="T404" s="61"/>
      <c r="U404" s="61"/>
      <c r="V404" s="61"/>
      <c r="W404" s="61"/>
    </row>
    <row r="405" spans="1:23" x14ac:dyDescent="0.25">
      <c r="A405" s="270" t="s">
        <v>138</v>
      </c>
      <c r="B405" s="271"/>
      <c r="C405" s="23">
        <f>300/C404</f>
        <v>0.53667262969588547</v>
      </c>
      <c r="D405" s="61"/>
      <c r="E405" s="61"/>
      <c r="F405" s="61"/>
      <c r="G405" s="61"/>
      <c r="H405" s="61"/>
      <c r="I405" s="61"/>
      <c r="J405" s="61"/>
      <c r="K405" s="61"/>
      <c r="L405" s="61"/>
      <c r="M405" s="61"/>
      <c r="N405" s="61"/>
      <c r="O405" s="61"/>
      <c r="P405" s="61"/>
      <c r="Q405" s="61"/>
      <c r="R405" s="61"/>
      <c r="S405" s="61"/>
      <c r="T405" s="61"/>
      <c r="U405" s="61"/>
      <c r="V405" s="61"/>
      <c r="W405" s="61"/>
    </row>
    <row r="406" spans="1:23" x14ac:dyDescent="0.25">
      <c r="A406" s="270" t="s">
        <v>139</v>
      </c>
      <c r="B406" s="271"/>
      <c r="C406" s="23">
        <f>207/C404</f>
        <v>0.37030411449016098</v>
      </c>
      <c r="D406" s="61"/>
      <c r="E406" s="61"/>
      <c r="F406" s="61"/>
      <c r="G406" s="61"/>
      <c r="H406" s="61"/>
      <c r="I406" s="61"/>
      <c r="J406" s="61"/>
      <c r="K406" s="61"/>
      <c r="L406" s="61"/>
      <c r="M406" s="61"/>
      <c r="N406" s="61"/>
      <c r="O406" s="61"/>
      <c r="P406" s="61"/>
      <c r="Q406" s="61"/>
      <c r="R406" s="61"/>
      <c r="S406" s="61"/>
      <c r="T406" s="61"/>
      <c r="U406" s="61"/>
      <c r="V406" s="61"/>
      <c r="W406" s="61"/>
    </row>
    <row r="407" spans="1:23" ht="15.75" customHeight="1" x14ac:dyDescent="0.25">
      <c r="A407" s="270" t="s">
        <v>140</v>
      </c>
      <c r="B407" s="271"/>
      <c r="C407" s="23">
        <f>37/C404</f>
        <v>6.6189624329159216E-2</v>
      </c>
      <c r="D407" s="61"/>
      <c r="E407" s="61"/>
      <c r="F407" s="61"/>
      <c r="G407" s="61"/>
      <c r="H407" s="61"/>
      <c r="I407" s="61"/>
      <c r="J407" s="61"/>
      <c r="K407" s="61"/>
      <c r="L407" s="61"/>
      <c r="M407" s="61"/>
      <c r="N407" s="61"/>
      <c r="O407" s="61"/>
      <c r="P407" s="61"/>
      <c r="Q407" s="61"/>
      <c r="R407" s="61"/>
      <c r="S407" s="61"/>
      <c r="T407" s="61"/>
      <c r="U407" s="61"/>
      <c r="V407" s="61"/>
      <c r="W407" s="61"/>
    </row>
    <row r="408" spans="1:23" ht="15.75" customHeight="1" thickBot="1" x14ac:dyDescent="0.3">
      <c r="A408" s="268" t="s">
        <v>608</v>
      </c>
      <c r="B408" s="269"/>
      <c r="C408" s="25">
        <f>15/C404</f>
        <v>2.6833631484794274E-2</v>
      </c>
      <c r="D408" s="61"/>
      <c r="E408" s="61"/>
      <c r="F408" s="61"/>
      <c r="G408" s="61"/>
      <c r="H408" s="61"/>
      <c r="I408" s="61"/>
      <c r="J408" s="61"/>
      <c r="K408" s="61"/>
      <c r="L408" s="61"/>
      <c r="M408" s="61"/>
      <c r="N408" s="61"/>
      <c r="O408" s="61"/>
      <c r="P408" s="61"/>
      <c r="Q408" s="61"/>
      <c r="R408" s="61"/>
      <c r="S408" s="61"/>
      <c r="T408" s="61"/>
      <c r="U408" s="61"/>
      <c r="V408" s="61"/>
      <c r="W408" s="61"/>
    </row>
    <row r="409" spans="1:23" customFormat="1" ht="14.4" x14ac:dyDescent="0.3">
      <c r="A409" s="353"/>
      <c r="B409" s="353"/>
    </row>
    <row r="410" spans="1:23" ht="14.4" thickBot="1" x14ac:dyDescent="0.3">
      <c r="A410" s="204" t="s">
        <v>391</v>
      </c>
      <c r="B410" s="204"/>
      <c r="C410" s="12"/>
      <c r="D410" s="61"/>
      <c r="E410" s="61"/>
      <c r="F410" s="61"/>
      <c r="G410" s="61"/>
      <c r="H410" s="61"/>
      <c r="I410" s="61"/>
      <c r="J410" s="61"/>
      <c r="K410" s="61"/>
      <c r="L410" s="61"/>
      <c r="M410" s="61"/>
      <c r="N410" s="61"/>
      <c r="O410" s="61"/>
      <c r="P410" s="61"/>
      <c r="Q410" s="61"/>
      <c r="R410" s="61"/>
      <c r="S410" s="61"/>
      <c r="T410" s="61"/>
      <c r="U410" s="61"/>
      <c r="V410" s="61"/>
      <c r="W410" s="61"/>
    </row>
    <row r="411" spans="1:23" x14ac:dyDescent="0.25">
      <c r="A411" s="276"/>
      <c r="B411" s="277"/>
      <c r="C411" s="78" t="s">
        <v>78</v>
      </c>
      <c r="D411" s="61"/>
      <c r="E411" s="61"/>
      <c r="F411" s="61"/>
      <c r="G411" s="61"/>
      <c r="H411" s="61"/>
      <c r="I411" s="61"/>
      <c r="J411" s="61"/>
      <c r="K411" s="61"/>
      <c r="L411" s="61"/>
      <c r="M411" s="61"/>
      <c r="N411" s="61"/>
      <c r="O411" s="61"/>
      <c r="P411" s="61"/>
      <c r="Q411" s="61"/>
      <c r="R411" s="61"/>
      <c r="S411" s="61"/>
      <c r="T411" s="61"/>
      <c r="U411" s="61"/>
      <c r="V411" s="61"/>
      <c r="W411" s="61"/>
    </row>
    <row r="412" spans="1:23" ht="66" x14ac:dyDescent="0.25">
      <c r="A412" s="278"/>
      <c r="B412" s="279"/>
      <c r="C412" s="81" t="s">
        <v>645</v>
      </c>
      <c r="D412" s="61"/>
      <c r="E412" s="61"/>
      <c r="F412" s="61"/>
      <c r="G412" s="61"/>
      <c r="H412" s="61"/>
      <c r="I412" s="61"/>
      <c r="J412" s="61"/>
      <c r="K412" s="61"/>
      <c r="L412" s="61"/>
      <c r="M412" s="61"/>
      <c r="N412" s="61"/>
      <c r="O412" s="61"/>
      <c r="P412" s="61"/>
      <c r="Q412" s="61"/>
      <c r="R412" s="61"/>
      <c r="S412" s="61"/>
      <c r="T412" s="61"/>
      <c r="U412" s="61"/>
      <c r="V412" s="61"/>
      <c r="W412" s="61"/>
    </row>
    <row r="413" spans="1:23" x14ac:dyDescent="0.25">
      <c r="A413" s="285" t="s">
        <v>74</v>
      </c>
      <c r="B413" s="286"/>
      <c r="C413" s="8">
        <v>507</v>
      </c>
      <c r="D413" s="61"/>
      <c r="E413" s="61"/>
      <c r="F413" s="61"/>
      <c r="G413" s="61"/>
      <c r="H413" s="61"/>
      <c r="I413" s="61"/>
      <c r="J413" s="61"/>
      <c r="K413" s="61"/>
      <c r="L413" s="61"/>
      <c r="M413" s="61"/>
      <c r="N413" s="61"/>
      <c r="O413" s="61"/>
      <c r="P413" s="61"/>
      <c r="Q413" s="61"/>
      <c r="R413" s="61"/>
      <c r="S413" s="61"/>
      <c r="T413" s="61"/>
      <c r="U413" s="61"/>
      <c r="V413" s="61"/>
      <c r="W413" s="61"/>
    </row>
    <row r="414" spans="1:23" x14ac:dyDescent="0.25">
      <c r="A414" s="270" t="s">
        <v>127</v>
      </c>
      <c r="B414" s="271"/>
      <c r="C414" s="23">
        <f>113/C413</f>
        <v>0.22287968441814596</v>
      </c>
      <c r="D414" s="61"/>
      <c r="E414" s="61"/>
      <c r="F414" s="61"/>
      <c r="G414" s="61"/>
      <c r="H414" s="61"/>
      <c r="I414" s="61"/>
      <c r="J414" s="61"/>
      <c r="K414" s="61"/>
      <c r="L414" s="61"/>
      <c r="M414" s="61"/>
      <c r="N414" s="61"/>
      <c r="O414" s="61"/>
      <c r="P414" s="61"/>
      <c r="Q414" s="61"/>
      <c r="R414" s="61"/>
      <c r="S414" s="61"/>
      <c r="T414" s="61"/>
      <c r="U414" s="61"/>
      <c r="V414" s="61"/>
      <c r="W414" s="61"/>
    </row>
    <row r="415" spans="1:23" x14ac:dyDescent="0.25">
      <c r="A415" s="270" t="s">
        <v>128</v>
      </c>
      <c r="B415" s="271"/>
      <c r="C415" s="23">
        <f>88/C413</f>
        <v>0.17357001972386588</v>
      </c>
      <c r="D415" s="61"/>
      <c r="E415" s="61"/>
      <c r="F415" s="61"/>
      <c r="G415" s="61"/>
      <c r="H415" s="61"/>
      <c r="I415" s="61"/>
      <c r="J415" s="61"/>
      <c r="K415" s="61"/>
      <c r="L415" s="61"/>
      <c r="M415" s="61"/>
      <c r="N415" s="61"/>
      <c r="O415" s="61"/>
      <c r="P415" s="61"/>
      <c r="Q415" s="61"/>
      <c r="R415" s="61"/>
      <c r="S415" s="61"/>
      <c r="T415" s="61"/>
      <c r="U415" s="61"/>
      <c r="V415" s="61"/>
      <c r="W415" s="61"/>
    </row>
    <row r="416" spans="1:23" x14ac:dyDescent="0.25">
      <c r="A416" s="270" t="s">
        <v>129</v>
      </c>
      <c r="B416" s="271"/>
      <c r="C416" s="23">
        <f>233/C413</f>
        <v>0.45956607495069035</v>
      </c>
      <c r="D416" s="61"/>
      <c r="E416" s="61"/>
      <c r="F416" s="61"/>
      <c r="G416" s="61"/>
      <c r="H416" s="61"/>
      <c r="I416" s="61"/>
      <c r="J416" s="61"/>
      <c r="K416" s="61"/>
      <c r="L416" s="61"/>
      <c r="M416" s="61"/>
      <c r="N416" s="61"/>
      <c r="O416" s="61"/>
      <c r="P416" s="61"/>
      <c r="Q416" s="61"/>
      <c r="R416" s="61"/>
      <c r="S416" s="61"/>
      <c r="T416" s="61"/>
      <c r="U416" s="61"/>
      <c r="V416" s="61"/>
      <c r="W416" s="61"/>
    </row>
    <row r="417" spans="1:23" x14ac:dyDescent="0.25">
      <c r="A417" s="270" t="s">
        <v>130</v>
      </c>
      <c r="B417" s="271"/>
      <c r="C417" s="23">
        <f>18/C413</f>
        <v>3.5502958579881658E-2</v>
      </c>
      <c r="D417" s="61"/>
      <c r="E417" s="61"/>
      <c r="F417" s="61"/>
      <c r="G417" s="61"/>
      <c r="H417" s="61"/>
      <c r="I417" s="61"/>
      <c r="J417" s="61"/>
      <c r="K417" s="61"/>
      <c r="L417" s="61"/>
      <c r="M417" s="61"/>
      <c r="N417" s="61"/>
      <c r="O417" s="61"/>
      <c r="P417" s="61"/>
      <c r="Q417" s="61"/>
      <c r="R417" s="61"/>
      <c r="S417" s="61"/>
      <c r="T417" s="61"/>
      <c r="U417" s="61"/>
      <c r="V417" s="61"/>
      <c r="W417" s="61"/>
    </row>
    <row r="418" spans="1:23" ht="15.75" customHeight="1" x14ac:dyDescent="0.25">
      <c r="A418" s="270" t="s">
        <v>149</v>
      </c>
      <c r="B418" s="271"/>
      <c r="C418" s="23">
        <f>27/C413</f>
        <v>5.3254437869822487E-2</v>
      </c>
      <c r="D418" s="61"/>
      <c r="E418" s="61"/>
      <c r="F418" s="61"/>
      <c r="G418" s="61"/>
      <c r="H418" s="61"/>
      <c r="I418" s="61"/>
      <c r="J418" s="61"/>
      <c r="K418" s="61"/>
      <c r="L418" s="61"/>
      <c r="M418" s="61"/>
      <c r="N418" s="61"/>
      <c r="O418" s="61"/>
      <c r="P418" s="61"/>
      <c r="Q418" s="61"/>
      <c r="R418" s="61"/>
      <c r="S418" s="61"/>
      <c r="T418" s="61"/>
      <c r="U418" s="61"/>
      <c r="V418" s="61"/>
      <c r="W418" s="61"/>
    </row>
    <row r="419" spans="1:23" ht="15.75" customHeight="1" thickBot="1" x14ac:dyDescent="0.3">
      <c r="A419" s="268" t="s">
        <v>608</v>
      </c>
      <c r="B419" s="269"/>
      <c r="C419" s="25">
        <f>28/C413</f>
        <v>5.5226824457593686E-2</v>
      </c>
      <c r="D419" s="61"/>
      <c r="E419" s="61"/>
      <c r="F419" s="61"/>
      <c r="G419" s="61"/>
      <c r="H419" s="61"/>
      <c r="I419" s="61"/>
      <c r="J419" s="61"/>
      <c r="K419" s="61"/>
      <c r="L419" s="61"/>
      <c r="M419" s="61"/>
      <c r="N419" s="61"/>
      <c r="O419" s="61"/>
      <c r="P419" s="61"/>
      <c r="Q419" s="61"/>
      <c r="R419" s="61"/>
      <c r="S419" s="61"/>
      <c r="T419" s="61"/>
      <c r="U419" s="61"/>
      <c r="V419" s="61"/>
      <c r="W419" s="61"/>
    </row>
    <row r="420" spans="1:23" ht="14.4" x14ac:dyDescent="0.3">
      <c r="A420" s="350" t="s">
        <v>37</v>
      </c>
      <c r="B420" s="262"/>
      <c r="C420" s="18"/>
      <c r="D420" s="61"/>
      <c r="E420" s="61"/>
      <c r="F420" s="61"/>
      <c r="G420" s="61"/>
      <c r="H420" s="61"/>
      <c r="I420" s="61"/>
      <c r="J420" s="61"/>
      <c r="K420" s="61"/>
      <c r="L420" s="61"/>
      <c r="M420" s="61"/>
      <c r="N420" s="61"/>
      <c r="O420" s="61"/>
      <c r="P420" s="61"/>
      <c r="Q420" s="61"/>
      <c r="R420" s="61"/>
      <c r="S420" s="61"/>
      <c r="T420" s="61"/>
      <c r="U420" s="61"/>
      <c r="V420" s="61"/>
      <c r="W420" s="61"/>
    </row>
    <row r="421" spans="1:23" ht="14.4" thickBot="1" x14ac:dyDescent="0.3">
      <c r="A421" s="204" t="s">
        <v>379</v>
      </c>
      <c r="B421" s="204"/>
      <c r="C421" s="61"/>
      <c r="D421" s="61"/>
      <c r="E421" s="61"/>
      <c r="F421" s="61"/>
      <c r="G421" s="61"/>
      <c r="H421" s="61"/>
      <c r="I421" s="61"/>
      <c r="J421" s="61"/>
      <c r="K421" s="61"/>
      <c r="L421" s="61"/>
      <c r="M421" s="61"/>
      <c r="N421" s="61"/>
      <c r="O421" s="61"/>
      <c r="P421" s="61"/>
      <c r="Q421" s="61"/>
      <c r="R421" s="61"/>
      <c r="S421" s="61"/>
      <c r="T421" s="61"/>
      <c r="U421" s="61"/>
      <c r="V421" s="61"/>
      <c r="W421" s="61"/>
    </row>
    <row r="422" spans="1:23" x14ac:dyDescent="0.25">
      <c r="A422" s="276"/>
      <c r="B422" s="277"/>
      <c r="C422" s="78" t="s">
        <v>78</v>
      </c>
      <c r="D422" s="61"/>
      <c r="E422" s="61"/>
      <c r="F422" s="61"/>
      <c r="G422" s="61"/>
      <c r="H422" s="61"/>
      <c r="I422" s="61"/>
      <c r="J422" s="61"/>
      <c r="K422" s="61"/>
      <c r="L422" s="61"/>
      <c r="M422" s="61"/>
      <c r="N422" s="61"/>
      <c r="O422" s="61"/>
      <c r="P422" s="61"/>
      <c r="Q422" s="61"/>
      <c r="R422" s="61"/>
      <c r="S422" s="61"/>
      <c r="T422" s="61"/>
      <c r="U422" s="61"/>
      <c r="V422" s="61"/>
      <c r="W422" s="61"/>
    </row>
    <row r="423" spans="1:23" x14ac:dyDescent="0.25">
      <c r="A423" s="278"/>
      <c r="B423" s="279"/>
      <c r="C423" s="83" t="s">
        <v>79</v>
      </c>
      <c r="D423" s="61"/>
      <c r="E423" s="61"/>
      <c r="F423" s="61"/>
      <c r="G423" s="61"/>
      <c r="H423" s="61"/>
      <c r="I423" s="61"/>
      <c r="J423" s="61"/>
      <c r="K423" s="61"/>
      <c r="L423" s="61"/>
      <c r="M423" s="61"/>
      <c r="N423" s="61"/>
      <c r="O423" s="61"/>
      <c r="P423" s="61"/>
      <c r="Q423" s="61"/>
      <c r="R423" s="61"/>
      <c r="S423" s="61"/>
      <c r="T423" s="61"/>
      <c r="U423" s="61"/>
      <c r="V423" s="61"/>
      <c r="W423" s="61"/>
    </row>
    <row r="424" spans="1:23" x14ac:dyDescent="0.25">
      <c r="A424" s="285" t="s">
        <v>74</v>
      </c>
      <c r="B424" s="286"/>
      <c r="C424" s="8">
        <v>385</v>
      </c>
      <c r="D424" s="61"/>
      <c r="E424" s="61"/>
      <c r="F424" s="61"/>
      <c r="G424" s="61"/>
      <c r="H424" s="61"/>
      <c r="I424" s="61"/>
      <c r="J424" s="61"/>
      <c r="K424" s="61"/>
      <c r="L424" s="61"/>
      <c r="M424" s="61"/>
      <c r="N424" s="61"/>
      <c r="O424" s="61"/>
      <c r="P424" s="61"/>
      <c r="Q424" s="61"/>
      <c r="R424" s="61"/>
      <c r="S424" s="61"/>
      <c r="T424" s="61"/>
      <c r="U424" s="61"/>
      <c r="V424" s="61"/>
      <c r="W424" s="61"/>
    </row>
    <row r="425" spans="1:23" x14ac:dyDescent="0.25">
      <c r="A425" s="270" t="s">
        <v>328</v>
      </c>
      <c r="B425" s="271"/>
      <c r="C425" s="119">
        <v>0.57999999999999996</v>
      </c>
      <c r="D425" s="61"/>
      <c r="E425" s="61"/>
      <c r="F425" s="61"/>
      <c r="G425" s="61"/>
      <c r="H425" s="61"/>
      <c r="I425" s="61"/>
      <c r="J425" s="61"/>
      <c r="K425" s="61"/>
      <c r="L425" s="61"/>
      <c r="M425" s="61"/>
      <c r="N425" s="61"/>
      <c r="O425" s="61"/>
      <c r="P425" s="61"/>
      <c r="Q425" s="61"/>
      <c r="R425" s="61"/>
      <c r="S425" s="61"/>
      <c r="T425" s="61"/>
      <c r="U425" s="61"/>
      <c r="V425" s="61"/>
      <c r="W425" s="61"/>
    </row>
    <row r="426" spans="1:23" ht="30" customHeight="1" x14ac:dyDescent="0.25">
      <c r="A426" s="348" t="s">
        <v>325</v>
      </c>
      <c r="B426" s="349"/>
      <c r="C426" s="23">
        <v>0.39</v>
      </c>
      <c r="D426" s="61"/>
      <c r="E426" s="61"/>
      <c r="F426" s="61"/>
      <c r="G426" s="61"/>
      <c r="H426" s="61"/>
      <c r="I426" s="61"/>
      <c r="J426" s="61"/>
      <c r="K426" s="61"/>
      <c r="L426" s="61"/>
      <c r="M426" s="61"/>
      <c r="N426" s="61"/>
      <c r="O426" s="61"/>
      <c r="P426" s="61"/>
      <c r="Q426" s="61"/>
      <c r="R426" s="61"/>
      <c r="S426" s="61"/>
      <c r="T426" s="61"/>
      <c r="U426" s="61"/>
      <c r="V426" s="61"/>
      <c r="W426" s="61"/>
    </row>
    <row r="427" spans="1:23" ht="14.25" customHeight="1" x14ac:dyDescent="0.25">
      <c r="A427" s="270" t="s">
        <v>331</v>
      </c>
      <c r="B427" s="271"/>
      <c r="C427" s="119">
        <v>0.28999999999999998</v>
      </c>
      <c r="D427" s="61"/>
      <c r="E427" s="61"/>
      <c r="F427" s="61"/>
      <c r="G427" s="61"/>
      <c r="H427" s="61"/>
      <c r="I427" s="61"/>
      <c r="J427" s="61"/>
      <c r="K427" s="61"/>
      <c r="L427" s="61"/>
      <c r="M427" s="61"/>
      <c r="N427" s="61"/>
      <c r="O427" s="61"/>
      <c r="P427" s="61"/>
      <c r="Q427" s="61"/>
      <c r="R427" s="61"/>
      <c r="S427" s="61"/>
      <c r="T427" s="61"/>
      <c r="U427" s="61"/>
      <c r="V427" s="61"/>
      <c r="W427" s="61"/>
    </row>
    <row r="428" spans="1:23" x14ac:dyDescent="0.25">
      <c r="A428" s="270" t="s">
        <v>330</v>
      </c>
      <c r="B428" s="271"/>
      <c r="C428" s="119">
        <v>0.22</v>
      </c>
      <c r="D428" s="61"/>
      <c r="E428" s="61"/>
      <c r="F428" s="61"/>
      <c r="G428" s="61"/>
      <c r="H428" s="61"/>
      <c r="I428" s="61"/>
      <c r="J428" s="61"/>
      <c r="K428" s="61"/>
      <c r="L428" s="61"/>
      <c r="M428" s="61"/>
      <c r="N428" s="61"/>
      <c r="O428" s="61"/>
      <c r="P428" s="61"/>
      <c r="Q428" s="61"/>
      <c r="R428" s="61"/>
      <c r="S428" s="61"/>
      <c r="T428" s="61"/>
      <c r="U428" s="61"/>
      <c r="V428" s="61"/>
      <c r="W428" s="61"/>
    </row>
    <row r="429" spans="1:23" s="120" customFormat="1" ht="27" customHeight="1" x14ac:dyDescent="0.25">
      <c r="A429" s="348" t="s">
        <v>326</v>
      </c>
      <c r="B429" s="349"/>
      <c r="C429" s="23">
        <v>0.19</v>
      </c>
      <c r="D429" s="70"/>
      <c r="E429" s="70"/>
      <c r="F429" s="70"/>
      <c r="G429" s="70"/>
      <c r="H429" s="70"/>
      <c r="I429" s="70"/>
      <c r="J429" s="70"/>
      <c r="K429" s="70"/>
      <c r="L429" s="70"/>
      <c r="M429" s="70"/>
      <c r="N429" s="70"/>
      <c r="O429" s="70"/>
      <c r="P429" s="70"/>
      <c r="Q429" s="70"/>
      <c r="R429" s="70"/>
      <c r="S429" s="70"/>
      <c r="T429" s="70"/>
      <c r="U429" s="70"/>
      <c r="V429" s="70"/>
      <c r="W429" s="70"/>
    </row>
    <row r="430" spans="1:23" s="120" customFormat="1" ht="14.25" customHeight="1" x14ac:dyDescent="0.25">
      <c r="A430" s="270" t="s">
        <v>329</v>
      </c>
      <c r="B430" s="271"/>
      <c r="C430" s="119">
        <v>0.17</v>
      </c>
      <c r="D430" s="70"/>
      <c r="E430" s="70"/>
      <c r="F430" s="70"/>
      <c r="G430" s="70"/>
      <c r="H430" s="70"/>
      <c r="I430" s="70"/>
      <c r="J430" s="70"/>
      <c r="K430" s="70"/>
      <c r="L430" s="70"/>
      <c r="M430" s="70"/>
      <c r="N430" s="70"/>
      <c r="O430" s="70"/>
      <c r="P430" s="70"/>
      <c r="Q430" s="70"/>
      <c r="R430" s="70"/>
      <c r="S430" s="70"/>
      <c r="T430" s="70"/>
      <c r="U430" s="70"/>
      <c r="V430" s="70"/>
      <c r="W430" s="70"/>
    </row>
    <row r="431" spans="1:23" s="120" customFormat="1" ht="14.25" customHeight="1" x14ac:dyDescent="0.25">
      <c r="A431" s="348" t="s">
        <v>594</v>
      </c>
      <c r="B431" s="349"/>
      <c r="C431" s="23">
        <v>0.11</v>
      </c>
      <c r="D431" s="70"/>
      <c r="E431" s="70"/>
      <c r="F431" s="70"/>
      <c r="G431" s="70"/>
      <c r="H431" s="70"/>
      <c r="I431" s="70"/>
      <c r="J431" s="70"/>
      <c r="K431" s="70"/>
      <c r="L431" s="70"/>
      <c r="M431" s="70"/>
      <c r="N431" s="70"/>
      <c r="O431" s="70"/>
      <c r="P431" s="70"/>
      <c r="Q431" s="70"/>
      <c r="R431" s="70"/>
      <c r="S431" s="70"/>
      <c r="T431" s="70"/>
      <c r="U431" s="70"/>
      <c r="V431" s="70"/>
      <c r="W431" s="70"/>
    </row>
    <row r="432" spans="1:23" s="120" customFormat="1" ht="14.25" customHeight="1" x14ac:dyDescent="0.25">
      <c r="A432" s="348" t="s">
        <v>327</v>
      </c>
      <c r="B432" s="349"/>
      <c r="C432" s="23">
        <v>0.11</v>
      </c>
      <c r="D432" s="70"/>
      <c r="E432" s="70"/>
      <c r="F432" s="70"/>
      <c r="G432" s="70"/>
      <c r="H432" s="70"/>
      <c r="I432" s="70"/>
      <c r="J432" s="70"/>
      <c r="K432" s="70"/>
      <c r="L432" s="70"/>
      <c r="M432" s="70"/>
      <c r="N432" s="70"/>
      <c r="O432" s="70"/>
      <c r="P432" s="70"/>
      <c r="Q432" s="70"/>
      <c r="R432" s="70"/>
      <c r="S432" s="70"/>
      <c r="T432" s="70"/>
      <c r="U432" s="70"/>
      <c r="V432" s="70"/>
      <c r="W432" s="70"/>
    </row>
    <row r="433" spans="1:23" s="120" customFormat="1" ht="14.25" customHeight="1" x14ac:dyDescent="0.25">
      <c r="A433" s="348" t="s">
        <v>76</v>
      </c>
      <c r="B433" s="349"/>
      <c r="C433" s="23">
        <v>0.18</v>
      </c>
      <c r="D433" s="70"/>
      <c r="E433" s="70"/>
      <c r="F433" s="70"/>
      <c r="G433" s="70"/>
      <c r="H433" s="70"/>
      <c r="I433" s="70"/>
      <c r="J433" s="70"/>
      <c r="K433" s="70"/>
      <c r="L433" s="70"/>
      <c r="M433" s="70"/>
      <c r="N433" s="70"/>
      <c r="O433" s="70"/>
      <c r="P433" s="70"/>
      <c r="Q433" s="70"/>
      <c r="R433" s="70"/>
      <c r="S433" s="70"/>
      <c r="T433" s="70"/>
      <c r="U433" s="70"/>
      <c r="V433" s="70"/>
      <c r="W433" s="70"/>
    </row>
    <row r="434" spans="1:23" s="120" customFormat="1" ht="14.25" customHeight="1" thickBot="1" x14ac:dyDescent="0.3">
      <c r="A434" s="360" t="s">
        <v>608</v>
      </c>
      <c r="B434" s="361"/>
      <c r="C434" s="25">
        <v>0.02</v>
      </c>
      <c r="D434" s="70"/>
      <c r="E434" s="70"/>
      <c r="F434" s="70"/>
      <c r="G434" s="70"/>
      <c r="H434" s="70"/>
      <c r="I434" s="70"/>
      <c r="J434" s="70"/>
      <c r="K434" s="70"/>
      <c r="L434" s="70"/>
      <c r="M434" s="70"/>
      <c r="N434" s="70"/>
      <c r="O434" s="70"/>
      <c r="P434" s="70"/>
      <c r="Q434" s="70"/>
      <c r="R434" s="70"/>
      <c r="S434" s="70"/>
      <c r="T434" s="70"/>
      <c r="U434" s="70"/>
      <c r="V434" s="70"/>
      <c r="W434" s="70"/>
    </row>
    <row r="435" spans="1:23" x14ac:dyDescent="0.25">
      <c r="A435" s="266"/>
      <c r="B435" s="266"/>
      <c r="C435" s="61"/>
      <c r="D435" s="61"/>
      <c r="E435" s="61"/>
      <c r="F435" s="61"/>
      <c r="G435" s="61"/>
      <c r="H435" s="61"/>
      <c r="I435" s="61"/>
      <c r="J435" s="61"/>
      <c r="K435" s="61"/>
      <c r="L435" s="61"/>
      <c r="M435" s="61"/>
      <c r="N435" s="61"/>
      <c r="O435" s="61"/>
      <c r="P435" s="61"/>
      <c r="Q435" s="61"/>
      <c r="R435" s="61"/>
      <c r="S435" s="61"/>
      <c r="T435" s="61"/>
      <c r="U435" s="61"/>
      <c r="V435" s="61"/>
      <c r="W435" s="61"/>
    </row>
    <row r="436" spans="1:23" ht="14.4" thickBot="1" x14ac:dyDescent="0.3">
      <c r="A436" s="204" t="s">
        <v>380</v>
      </c>
      <c r="B436" s="204"/>
      <c r="C436" s="61"/>
      <c r="D436" s="61"/>
      <c r="E436" s="61"/>
      <c r="F436" s="61"/>
      <c r="G436" s="61"/>
      <c r="H436" s="61"/>
      <c r="I436" s="61"/>
      <c r="J436" s="61"/>
      <c r="K436" s="61"/>
      <c r="L436" s="61"/>
      <c r="M436" s="61"/>
      <c r="N436" s="61"/>
      <c r="O436" s="61"/>
      <c r="P436" s="61"/>
      <c r="Q436" s="61"/>
      <c r="R436" s="61"/>
      <c r="S436" s="61"/>
      <c r="T436" s="61"/>
      <c r="U436" s="61"/>
      <c r="V436" s="61"/>
      <c r="W436" s="61"/>
    </row>
    <row r="437" spans="1:23" x14ac:dyDescent="0.25">
      <c r="A437" s="276"/>
      <c r="B437" s="277"/>
      <c r="C437" s="78" t="s">
        <v>78</v>
      </c>
      <c r="D437" s="61"/>
      <c r="E437" s="61"/>
      <c r="F437" s="61"/>
      <c r="G437" s="61"/>
      <c r="H437" s="61"/>
      <c r="I437" s="61"/>
      <c r="J437" s="61"/>
      <c r="K437" s="61"/>
      <c r="L437" s="61"/>
      <c r="M437" s="61"/>
      <c r="N437" s="61"/>
      <c r="O437" s="61"/>
      <c r="P437" s="61"/>
      <c r="Q437" s="61"/>
      <c r="R437" s="61"/>
      <c r="S437" s="61"/>
      <c r="T437" s="61"/>
      <c r="U437" s="61"/>
      <c r="V437" s="61"/>
      <c r="W437" s="61"/>
    </row>
    <row r="438" spans="1:23" x14ac:dyDescent="0.25">
      <c r="A438" s="278"/>
      <c r="B438" s="279"/>
      <c r="C438" s="83" t="s">
        <v>79</v>
      </c>
      <c r="D438" s="61"/>
      <c r="E438" s="61"/>
      <c r="F438" s="61"/>
      <c r="G438" s="61"/>
      <c r="H438" s="61"/>
      <c r="I438" s="61"/>
      <c r="J438" s="61"/>
      <c r="K438" s="61"/>
      <c r="L438" s="61"/>
      <c r="M438" s="61"/>
      <c r="N438" s="61"/>
      <c r="O438" s="61"/>
      <c r="P438" s="61"/>
      <c r="Q438" s="61"/>
      <c r="R438" s="61"/>
      <c r="S438" s="61"/>
      <c r="T438" s="61"/>
      <c r="U438" s="61"/>
      <c r="V438" s="61"/>
      <c r="W438" s="61"/>
    </row>
    <row r="439" spans="1:23" x14ac:dyDescent="0.25">
      <c r="A439" s="285" t="s">
        <v>74</v>
      </c>
      <c r="B439" s="286"/>
      <c r="C439" s="8">
        <v>385</v>
      </c>
      <c r="D439" s="61"/>
      <c r="E439" s="61"/>
      <c r="F439" s="61"/>
      <c r="G439" s="61"/>
      <c r="H439" s="61"/>
      <c r="I439" s="61"/>
      <c r="J439" s="61"/>
      <c r="K439" s="61"/>
      <c r="L439" s="61"/>
      <c r="M439" s="61"/>
      <c r="N439" s="61"/>
      <c r="O439" s="61"/>
      <c r="P439" s="61"/>
      <c r="Q439" s="61"/>
      <c r="R439" s="61"/>
      <c r="S439" s="61"/>
      <c r="T439" s="61"/>
      <c r="U439" s="61"/>
      <c r="V439" s="61"/>
      <c r="W439" s="61"/>
    </row>
    <row r="440" spans="1:23" ht="14.25" customHeight="1" x14ac:dyDescent="0.25">
      <c r="A440" s="351" t="s">
        <v>423</v>
      </c>
      <c r="B440" s="352"/>
      <c r="C440" s="85">
        <v>0.71</v>
      </c>
      <c r="D440" s="61"/>
      <c r="E440" s="61"/>
      <c r="F440" s="61"/>
      <c r="G440" s="61"/>
      <c r="H440" s="61"/>
      <c r="I440" s="61"/>
      <c r="J440" s="61"/>
      <c r="K440" s="61"/>
      <c r="L440" s="61"/>
      <c r="M440" s="61"/>
      <c r="N440" s="61"/>
      <c r="O440" s="61"/>
      <c r="P440" s="61"/>
      <c r="Q440" s="61"/>
      <c r="R440" s="61"/>
      <c r="S440" s="61"/>
      <c r="T440" s="61"/>
      <c r="U440" s="61"/>
      <c r="V440" s="61"/>
      <c r="W440" s="61"/>
    </row>
    <row r="441" spans="1:23" ht="14.25" customHeight="1" x14ac:dyDescent="0.25">
      <c r="A441" s="351" t="s">
        <v>422</v>
      </c>
      <c r="B441" s="352"/>
      <c r="C441" s="85">
        <v>0.69</v>
      </c>
      <c r="D441" s="61"/>
      <c r="E441" s="61"/>
      <c r="F441" s="61"/>
      <c r="G441" s="61"/>
      <c r="H441" s="61"/>
      <c r="I441" s="61"/>
      <c r="J441" s="61"/>
      <c r="K441" s="61"/>
      <c r="L441" s="61"/>
      <c r="M441" s="61"/>
      <c r="N441" s="61"/>
      <c r="O441" s="61"/>
      <c r="P441" s="61"/>
      <c r="Q441" s="61"/>
      <c r="R441" s="61"/>
      <c r="S441" s="61"/>
      <c r="T441" s="61"/>
      <c r="U441" s="61"/>
      <c r="V441" s="61"/>
      <c r="W441" s="61"/>
    </row>
    <row r="442" spans="1:23" ht="14.25" customHeight="1" x14ac:dyDescent="0.25">
      <c r="A442" s="351" t="s">
        <v>425</v>
      </c>
      <c r="B442" s="352"/>
      <c r="C442" s="85">
        <v>0.59</v>
      </c>
      <c r="D442" s="61"/>
      <c r="E442" s="61"/>
      <c r="F442" s="61"/>
      <c r="G442" s="61"/>
      <c r="H442" s="61"/>
      <c r="I442" s="61"/>
      <c r="J442" s="61"/>
      <c r="K442" s="61"/>
      <c r="L442" s="61"/>
      <c r="M442" s="61"/>
      <c r="N442" s="61"/>
      <c r="O442" s="61"/>
      <c r="P442" s="61"/>
      <c r="Q442" s="61"/>
      <c r="R442" s="61"/>
      <c r="S442" s="61"/>
      <c r="T442" s="61"/>
      <c r="U442" s="61"/>
      <c r="V442" s="61"/>
      <c r="W442" s="61"/>
    </row>
    <row r="443" spans="1:23" ht="14.25" customHeight="1" x14ac:dyDescent="0.25">
      <c r="A443" s="351" t="s">
        <v>426</v>
      </c>
      <c r="B443" s="352"/>
      <c r="C443" s="85">
        <v>0.57999999999999996</v>
      </c>
      <c r="D443" s="61"/>
      <c r="E443" s="61"/>
      <c r="F443" s="61"/>
      <c r="G443" s="61"/>
      <c r="H443" s="61"/>
      <c r="I443" s="61"/>
      <c r="J443" s="61"/>
      <c r="K443" s="61"/>
      <c r="L443" s="61"/>
      <c r="M443" s="61"/>
      <c r="N443" s="61"/>
      <c r="O443" s="61"/>
      <c r="P443" s="61"/>
      <c r="Q443" s="61"/>
      <c r="R443" s="61"/>
      <c r="S443" s="61"/>
      <c r="T443" s="61"/>
      <c r="U443" s="61"/>
      <c r="V443" s="61"/>
      <c r="W443" s="61"/>
    </row>
    <row r="444" spans="1:23" ht="14.25" customHeight="1" x14ac:dyDescent="0.25">
      <c r="A444" s="351" t="s">
        <v>431</v>
      </c>
      <c r="B444" s="352"/>
      <c r="C444" s="85">
        <v>0.54</v>
      </c>
      <c r="D444" s="61"/>
      <c r="E444" s="61"/>
      <c r="F444" s="61"/>
      <c r="G444" s="61"/>
      <c r="H444" s="61"/>
      <c r="I444" s="61"/>
      <c r="J444" s="61"/>
      <c r="K444" s="61"/>
      <c r="L444" s="61"/>
      <c r="M444" s="61"/>
      <c r="N444" s="61"/>
      <c r="O444" s="61"/>
      <c r="P444" s="61"/>
      <c r="Q444" s="61"/>
      <c r="R444" s="61"/>
      <c r="S444" s="61"/>
      <c r="T444" s="61"/>
      <c r="U444" s="61"/>
      <c r="V444" s="61"/>
      <c r="W444" s="61"/>
    </row>
    <row r="445" spans="1:23" ht="14.25" customHeight="1" x14ac:dyDescent="0.25">
      <c r="A445" s="351" t="s">
        <v>428</v>
      </c>
      <c r="B445" s="352"/>
      <c r="C445" s="85">
        <v>0.49</v>
      </c>
      <c r="D445" s="61"/>
      <c r="E445" s="61"/>
      <c r="F445" s="61"/>
      <c r="G445" s="61"/>
      <c r="H445" s="61"/>
      <c r="I445" s="61"/>
      <c r="J445" s="61"/>
      <c r="K445" s="61"/>
      <c r="L445" s="61"/>
      <c r="M445" s="61"/>
      <c r="N445" s="61"/>
      <c r="O445" s="61"/>
      <c r="P445" s="61"/>
      <c r="Q445" s="61"/>
      <c r="R445" s="61"/>
      <c r="S445" s="61"/>
      <c r="T445" s="61"/>
      <c r="U445" s="61"/>
      <c r="V445" s="61"/>
      <c r="W445" s="61"/>
    </row>
    <row r="446" spans="1:23" ht="14.25" customHeight="1" x14ac:dyDescent="0.25">
      <c r="A446" s="351" t="s">
        <v>430</v>
      </c>
      <c r="B446" s="352"/>
      <c r="C446" s="85">
        <v>0.48</v>
      </c>
      <c r="D446" s="61"/>
      <c r="E446" s="61"/>
      <c r="F446" s="61"/>
      <c r="G446" s="61"/>
      <c r="H446" s="61"/>
      <c r="I446" s="61"/>
      <c r="J446" s="61"/>
      <c r="K446" s="61"/>
      <c r="L446" s="61"/>
      <c r="M446" s="61"/>
      <c r="N446" s="61"/>
      <c r="O446" s="61"/>
      <c r="P446" s="61"/>
      <c r="Q446" s="61"/>
      <c r="R446" s="61"/>
      <c r="S446" s="61"/>
      <c r="T446" s="61"/>
      <c r="U446" s="61"/>
      <c r="V446" s="61"/>
      <c r="W446" s="61"/>
    </row>
    <row r="447" spans="1:23" ht="14.25" customHeight="1" x14ac:dyDescent="0.25">
      <c r="A447" s="351" t="s">
        <v>427</v>
      </c>
      <c r="B447" s="352"/>
      <c r="C447" s="85">
        <v>0.44</v>
      </c>
      <c r="D447" s="61"/>
      <c r="E447" s="61"/>
      <c r="F447" s="61"/>
      <c r="G447" s="61"/>
      <c r="H447" s="61"/>
      <c r="I447" s="61"/>
      <c r="J447" s="61"/>
      <c r="K447" s="61"/>
      <c r="L447" s="61"/>
      <c r="M447" s="61"/>
      <c r="N447" s="61"/>
      <c r="O447" s="61"/>
      <c r="P447" s="61"/>
      <c r="Q447" s="61"/>
      <c r="R447" s="61"/>
      <c r="S447" s="61"/>
      <c r="T447" s="61"/>
      <c r="U447" s="61"/>
      <c r="V447" s="61"/>
      <c r="W447" s="61"/>
    </row>
    <row r="448" spans="1:23" ht="14.25" customHeight="1" x14ac:dyDescent="0.25">
      <c r="A448" s="351" t="s">
        <v>424</v>
      </c>
      <c r="B448" s="352"/>
      <c r="C448" s="85">
        <v>0.39</v>
      </c>
      <c r="D448" s="61"/>
      <c r="E448" s="61"/>
      <c r="F448" s="61"/>
      <c r="G448" s="61"/>
      <c r="H448" s="61"/>
      <c r="I448" s="61"/>
      <c r="J448" s="61"/>
      <c r="K448" s="61"/>
      <c r="L448" s="61"/>
      <c r="M448" s="61"/>
      <c r="N448" s="61"/>
      <c r="O448" s="61"/>
      <c r="P448" s="61"/>
      <c r="Q448" s="61"/>
      <c r="R448" s="61"/>
      <c r="S448" s="61"/>
      <c r="T448" s="61"/>
      <c r="U448" s="61"/>
      <c r="V448" s="61"/>
      <c r="W448" s="61"/>
    </row>
    <row r="449" spans="1:33" ht="14.25" customHeight="1" x14ac:dyDescent="0.25">
      <c r="A449" s="351" t="s">
        <v>432</v>
      </c>
      <c r="B449" s="352"/>
      <c r="C449" s="85">
        <v>0.31</v>
      </c>
      <c r="D449" s="61"/>
      <c r="E449" s="61"/>
      <c r="F449" s="61"/>
      <c r="G449" s="61"/>
      <c r="H449" s="61"/>
      <c r="I449" s="61"/>
      <c r="J449" s="61"/>
      <c r="K449" s="61"/>
      <c r="L449" s="61"/>
      <c r="M449" s="61"/>
      <c r="N449" s="61"/>
      <c r="O449" s="61"/>
      <c r="P449" s="61"/>
      <c r="Q449" s="61"/>
      <c r="R449" s="61"/>
      <c r="S449" s="61"/>
      <c r="T449" s="61"/>
      <c r="U449" s="61"/>
      <c r="V449" s="61"/>
      <c r="W449" s="61"/>
    </row>
    <row r="450" spans="1:33" ht="15" customHeight="1" x14ac:dyDescent="0.25">
      <c r="A450" s="351" t="s">
        <v>429</v>
      </c>
      <c r="B450" s="352"/>
      <c r="C450" s="85">
        <v>0.06</v>
      </c>
      <c r="D450" s="61"/>
      <c r="E450" s="61"/>
      <c r="F450" s="61"/>
      <c r="G450" s="61"/>
      <c r="H450" s="61"/>
      <c r="I450" s="61"/>
      <c r="J450" s="61"/>
      <c r="K450" s="61"/>
      <c r="L450" s="61"/>
      <c r="M450" s="61"/>
      <c r="N450" s="61"/>
      <c r="O450" s="61"/>
      <c r="P450" s="61"/>
      <c r="Q450" s="61"/>
      <c r="R450" s="61"/>
      <c r="S450" s="61"/>
      <c r="T450" s="61"/>
      <c r="U450" s="61"/>
      <c r="V450" s="61"/>
      <c r="W450" s="61"/>
    </row>
    <row r="451" spans="1:33" ht="15" customHeight="1" thickBot="1" x14ac:dyDescent="0.3">
      <c r="A451" s="430" t="s">
        <v>76</v>
      </c>
      <c r="B451" s="431"/>
      <c r="C451" s="86">
        <v>0.19</v>
      </c>
      <c r="D451" s="61"/>
      <c r="E451" s="61"/>
      <c r="F451" s="61"/>
      <c r="G451" s="61"/>
      <c r="H451" s="61"/>
      <c r="I451" s="61"/>
      <c r="J451" s="61"/>
      <c r="K451" s="61"/>
      <c r="L451" s="61"/>
      <c r="M451" s="61"/>
      <c r="N451" s="61"/>
      <c r="O451" s="61"/>
      <c r="P451" s="61"/>
      <c r="Q451" s="61"/>
      <c r="R451" s="61"/>
      <c r="S451" s="61"/>
      <c r="T451" s="61"/>
      <c r="U451" s="61"/>
      <c r="V451" s="61"/>
      <c r="W451" s="61"/>
    </row>
    <row r="452" spans="1:33" x14ac:dyDescent="0.25">
      <c r="A452" s="266"/>
      <c r="B452" s="266"/>
      <c r="C452" s="61"/>
      <c r="D452" s="61"/>
      <c r="E452" s="61"/>
      <c r="F452" s="61"/>
      <c r="G452" s="61"/>
      <c r="H452" s="61"/>
      <c r="I452" s="61"/>
      <c r="J452" s="61"/>
      <c r="K452" s="61"/>
      <c r="L452" s="61"/>
      <c r="M452" s="61"/>
      <c r="N452" s="61"/>
      <c r="O452" s="61"/>
      <c r="P452" s="61"/>
      <c r="Q452" s="61"/>
      <c r="R452" s="61"/>
      <c r="S452" s="61"/>
      <c r="T452" s="61"/>
      <c r="U452" s="61"/>
      <c r="V452" s="61"/>
      <c r="W452" s="61"/>
    </row>
    <row r="453" spans="1:33" ht="14.4" thickBot="1" x14ac:dyDescent="0.3">
      <c r="A453" s="204" t="s">
        <v>381</v>
      </c>
      <c r="B453" s="204"/>
      <c r="C453" s="61"/>
      <c r="D453" s="61"/>
      <c r="E453" s="61"/>
      <c r="F453" s="61"/>
      <c r="G453" s="61"/>
      <c r="H453" s="61"/>
      <c r="I453" s="61"/>
      <c r="J453" s="61"/>
      <c r="K453" s="61"/>
      <c r="L453" s="61"/>
      <c r="M453" s="61"/>
      <c r="N453" s="61"/>
      <c r="O453" s="61"/>
      <c r="P453" s="61"/>
      <c r="Q453" s="61"/>
      <c r="R453" s="61"/>
      <c r="S453" s="61"/>
      <c r="T453" s="61"/>
      <c r="U453" s="61"/>
      <c r="V453" s="61"/>
      <c r="W453" s="61"/>
    </row>
    <row r="454" spans="1:33" x14ac:dyDescent="0.25">
      <c r="A454" s="276"/>
      <c r="B454" s="277"/>
      <c r="C454" s="84" t="s">
        <v>78</v>
      </c>
      <c r="D454" s="61"/>
      <c r="E454" s="61"/>
      <c r="F454" s="61"/>
      <c r="G454" s="61"/>
      <c r="H454" s="61"/>
      <c r="I454" s="61"/>
      <c r="J454" s="61"/>
      <c r="K454" s="61"/>
      <c r="L454" s="61"/>
      <c r="M454" s="61"/>
      <c r="N454" s="61"/>
      <c r="O454" s="61"/>
      <c r="P454" s="61"/>
      <c r="Q454" s="61"/>
      <c r="R454" s="61"/>
      <c r="S454" s="61"/>
      <c r="T454" s="61"/>
      <c r="U454" s="61"/>
      <c r="V454" s="61"/>
      <c r="W454" s="61"/>
    </row>
    <row r="455" spans="1:33" x14ac:dyDescent="0.25">
      <c r="A455" s="278"/>
      <c r="B455" s="279"/>
      <c r="C455" s="83" t="s">
        <v>79</v>
      </c>
      <c r="D455" s="61"/>
      <c r="E455" s="61"/>
      <c r="F455" s="61"/>
      <c r="G455" s="61"/>
      <c r="H455" s="61"/>
      <c r="I455" s="61"/>
      <c r="J455" s="61"/>
      <c r="K455" s="61"/>
      <c r="L455" s="61"/>
      <c r="M455" s="61"/>
      <c r="N455" s="61"/>
      <c r="O455" s="61"/>
      <c r="P455" s="61"/>
      <c r="Q455" s="61"/>
      <c r="R455" s="61"/>
      <c r="S455" s="61"/>
      <c r="T455" s="61"/>
      <c r="U455" s="61"/>
      <c r="V455" s="61"/>
      <c r="W455" s="61"/>
    </row>
    <row r="456" spans="1:33" x14ac:dyDescent="0.25">
      <c r="A456" s="285" t="s">
        <v>74</v>
      </c>
      <c r="B456" s="286"/>
      <c r="C456" s="8">
        <v>464</v>
      </c>
      <c r="D456" s="61"/>
      <c r="E456" s="61"/>
      <c r="F456" s="61"/>
      <c r="G456" s="61"/>
      <c r="H456" s="61"/>
      <c r="I456" s="61"/>
      <c r="J456" s="61"/>
      <c r="K456" s="61"/>
      <c r="L456" s="61"/>
      <c r="M456" s="61"/>
      <c r="N456" s="61"/>
      <c r="O456" s="61"/>
      <c r="P456" s="61"/>
      <c r="Q456" s="61"/>
      <c r="R456" s="61"/>
      <c r="S456" s="61"/>
      <c r="T456" s="61"/>
      <c r="U456" s="61"/>
      <c r="V456" s="61"/>
      <c r="W456" s="61"/>
    </row>
    <row r="457" spans="1:33" x14ac:dyDescent="0.25">
      <c r="A457" s="348" t="s">
        <v>80</v>
      </c>
      <c r="B457" s="349"/>
      <c r="C457" s="85">
        <f>451/C456</f>
        <v>0.97198275862068961</v>
      </c>
      <c r="D457" s="61"/>
      <c r="E457" s="61"/>
      <c r="F457" s="61"/>
      <c r="G457" s="61"/>
      <c r="H457" s="61"/>
      <c r="I457" s="61"/>
      <c r="J457" s="61"/>
      <c r="K457" s="61"/>
      <c r="L457" s="61"/>
      <c r="M457" s="61"/>
      <c r="N457" s="61"/>
      <c r="O457" s="61"/>
      <c r="P457" s="61"/>
      <c r="Q457" s="61"/>
      <c r="R457" s="61"/>
      <c r="S457" s="61"/>
      <c r="T457" s="61"/>
      <c r="U457" s="61"/>
      <c r="V457" s="61"/>
      <c r="W457" s="61"/>
    </row>
    <row r="458" spans="1:33" ht="15.75" customHeight="1" x14ac:dyDescent="0.25">
      <c r="A458" s="348" t="s">
        <v>81</v>
      </c>
      <c r="B458" s="349"/>
      <c r="C458" s="85">
        <f>6/C456</f>
        <v>1.2931034482758621E-2</v>
      </c>
      <c r="D458" s="61"/>
      <c r="E458" s="61"/>
      <c r="F458" s="61"/>
      <c r="G458" s="61"/>
      <c r="H458" s="61"/>
      <c r="I458" s="61"/>
      <c r="J458" s="61"/>
      <c r="K458" s="61"/>
      <c r="L458" s="61"/>
      <c r="M458" s="61"/>
      <c r="N458" s="61"/>
      <c r="O458" s="61"/>
      <c r="P458" s="61"/>
      <c r="Q458" s="61"/>
      <c r="R458" s="61"/>
      <c r="S458" s="61"/>
      <c r="T458" s="61"/>
      <c r="U458" s="61"/>
      <c r="V458" s="61"/>
      <c r="W458" s="61"/>
    </row>
    <row r="459" spans="1:33" ht="15.75" customHeight="1" thickBot="1" x14ac:dyDescent="0.3">
      <c r="A459" s="360" t="s">
        <v>608</v>
      </c>
      <c r="B459" s="361"/>
      <c r="C459" s="86">
        <f>7/C456</f>
        <v>1.5086206896551725E-2</v>
      </c>
      <c r="D459" s="61"/>
      <c r="E459" s="61"/>
      <c r="F459" s="61"/>
      <c r="G459" s="61"/>
      <c r="H459" s="61"/>
      <c r="I459" s="61"/>
      <c r="J459" s="61"/>
      <c r="K459" s="61"/>
      <c r="L459" s="61"/>
      <c r="M459" s="61"/>
      <c r="N459" s="61"/>
      <c r="O459" s="61"/>
      <c r="P459" s="61"/>
      <c r="Q459" s="61"/>
      <c r="R459" s="61"/>
      <c r="S459" s="61"/>
      <c r="T459" s="61"/>
      <c r="U459" s="61"/>
      <c r="V459" s="61"/>
      <c r="W459" s="61"/>
    </row>
    <row r="460" spans="1:33" ht="14.4" x14ac:dyDescent="0.3">
      <c r="A460" s="350" t="s">
        <v>37</v>
      </c>
      <c r="B460" s="262"/>
      <c r="C460" s="226"/>
      <c r="D460" s="61"/>
      <c r="E460" s="61"/>
      <c r="F460" s="61"/>
      <c r="G460" s="61"/>
      <c r="H460" s="61"/>
      <c r="I460" s="61"/>
      <c r="J460" s="61"/>
      <c r="K460" s="61"/>
      <c r="L460" s="61"/>
      <c r="M460" s="61"/>
      <c r="N460" s="61"/>
      <c r="O460" s="61"/>
      <c r="P460" s="61"/>
      <c r="Q460" s="61"/>
      <c r="R460" s="61"/>
      <c r="S460" s="61"/>
      <c r="T460" s="61"/>
      <c r="U460" s="61"/>
      <c r="V460" s="61"/>
      <c r="W460" s="61"/>
    </row>
    <row r="461" spans="1:33" x14ac:dyDescent="0.25">
      <c r="A461" s="205" t="s">
        <v>33</v>
      </c>
      <c r="B461" s="205"/>
      <c r="C461" s="61"/>
      <c r="D461" s="61"/>
      <c r="E461" s="61"/>
      <c r="F461" s="61"/>
      <c r="G461" s="61"/>
      <c r="H461" s="61"/>
      <c r="I461" s="61"/>
      <c r="J461" s="61"/>
      <c r="K461" s="61"/>
      <c r="L461" s="61"/>
      <c r="M461" s="61"/>
      <c r="N461" s="61"/>
      <c r="O461" s="61"/>
      <c r="P461" s="61"/>
      <c r="Q461" s="61"/>
      <c r="R461" s="61"/>
      <c r="S461" s="61"/>
      <c r="T461" s="61"/>
      <c r="U461" s="61"/>
      <c r="V461" s="61"/>
      <c r="W461" s="61"/>
    </row>
    <row r="462" spans="1:33" ht="14.25" customHeight="1" x14ac:dyDescent="0.25">
      <c r="A462" s="183" t="s">
        <v>614</v>
      </c>
      <c r="B462" s="183"/>
      <c r="C462" s="55"/>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row>
    <row r="463" spans="1:33" ht="14.25" customHeight="1" x14ac:dyDescent="0.25">
      <c r="A463" s="180" t="s">
        <v>646</v>
      </c>
      <c r="B463" s="180"/>
      <c r="C463" s="55"/>
      <c r="D463" s="61"/>
      <c r="E463" s="61"/>
      <c r="F463" s="61"/>
      <c r="G463" s="61"/>
      <c r="H463" s="61"/>
      <c r="I463" s="61"/>
      <c r="J463" s="61"/>
      <c r="K463" s="61"/>
      <c r="L463" s="61"/>
      <c r="M463" s="61"/>
      <c r="N463" s="61"/>
      <c r="O463" s="61"/>
    </row>
    <row r="464" spans="1:33" x14ac:dyDescent="0.25">
      <c r="A464" s="205"/>
      <c r="B464" s="205"/>
      <c r="C464" s="61"/>
      <c r="D464" s="61"/>
      <c r="E464" s="61"/>
      <c r="F464" s="61"/>
      <c r="G464" s="61"/>
      <c r="H464" s="61"/>
      <c r="I464" s="61"/>
      <c r="J464" s="61"/>
      <c r="K464" s="61"/>
      <c r="L464" s="61"/>
      <c r="M464" s="61"/>
      <c r="N464" s="61"/>
      <c r="O464" s="61"/>
    </row>
    <row r="465" spans="3:15" x14ac:dyDescent="0.25">
      <c r="C465" s="61"/>
      <c r="D465" s="61"/>
      <c r="E465" s="61"/>
      <c r="F465" s="61"/>
      <c r="G465" s="61"/>
      <c r="H465" s="61"/>
      <c r="I465" s="61"/>
      <c r="J465" s="61"/>
      <c r="K465" s="61"/>
      <c r="L465" s="61"/>
      <c r="M465" s="61"/>
      <c r="N465" s="61"/>
      <c r="O465" s="61"/>
    </row>
    <row r="466" spans="3:15" x14ac:dyDescent="0.25">
      <c r="C466" s="61"/>
      <c r="D466" s="61"/>
      <c r="E466" s="61"/>
      <c r="F466" s="61"/>
      <c r="G466" s="61"/>
      <c r="H466" s="61"/>
      <c r="I466" s="61"/>
      <c r="J466" s="61"/>
      <c r="K466" s="61"/>
      <c r="L466" s="61"/>
      <c r="M466" s="61"/>
      <c r="N466" s="61"/>
      <c r="O466" s="61"/>
    </row>
    <row r="467" spans="3:15" x14ac:dyDescent="0.25">
      <c r="C467" s="61"/>
      <c r="D467" s="61"/>
      <c r="E467" s="61"/>
      <c r="F467" s="61"/>
      <c r="G467" s="61"/>
      <c r="H467" s="61"/>
      <c r="I467" s="61"/>
      <c r="J467" s="61"/>
      <c r="K467" s="61"/>
      <c r="L467" s="61"/>
      <c r="M467" s="61"/>
      <c r="N467" s="61"/>
      <c r="O467" s="61"/>
    </row>
    <row r="468" spans="3:15" x14ac:dyDescent="0.25">
      <c r="C468" s="61"/>
      <c r="D468" s="61"/>
      <c r="E468" s="61"/>
      <c r="F468" s="61"/>
      <c r="G468" s="61"/>
      <c r="H468" s="61"/>
      <c r="I468" s="61"/>
      <c r="J468" s="61"/>
      <c r="K468" s="61"/>
      <c r="L468" s="61"/>
      <c r="M468" s="61"/>
      <c r="N468" s="61"/>
      <c r="O468" s="61"/>
    </row>
    <row r="469" spans="3:15" x14ac:dyDescent="0.25">
      <c r="C469" s="61"/>
      <c r="D469" s="61"/>
      <c r="E469" s="61"/>
      <c r="F469" s="61"/>
      <c r="G469" s="61"/>
      <c r="H469" s="61"/>
      <c r="I469" s="61"/>
      <c r="J469" s="61"/>
      <c r="K469" s="61"/>
      <c r="L469" s="61"/>
      <c r="M469" s="61"/>
      <c r="N469" s="61"/>
      <c r="O469" s="61"/>
    </row>
    <row r="470" spans="3:15" x14ac:dyDescent="0.25">
      <c r="C470" s="61"/>
      <c r="D470" s="61"/>
      <c r="E470" s="61"/>
      <c r="F470" s="61"/>
      <c r="G470" s="61"/>
      <c r="H470" s="61"/>
      <c r="I470" s="61"/>
      <c r="J470" s="61"/>
      <c r="K470" s="61"/>
      <c r="L470" s="61"/>
      <c r="M470" s="61"/>
      <c r="N470" s="61"/>
      <c r="O470" s="61"/>
    </row>
    <row r="471" spans="3:15" x14ac:dyDescent="0.25">
      <c r="C471" s="61"/>
      <c r="D471" s="61"/>
      <c r="E471" s="61"/>
      <c r="F471" s="61"/>
      <c r="G471" s="61"/>
      <c r="H471" s="61"/>
      <c r="I471" s="61"/>
      <c r="J471" s="61"/>
      <c r="K471" s="61"/>
      <c r="L471" s="61"/>
      <c r="M471" s="61"/>
      <c r="N471" s="61"/>
      <c r="O471" s="61"/>
    </row>
    <row r="472" spans="3:15" x14ac:dyDescent="0.25">
      <c r="C472" s="61"/>
      <c r="D472" s="61"/>
      <c r="E472" s="61"/>
      <c r="F472" s="61"/>
      <c r="G472" s="61"/>
      <c r="H472" s="61"/>
      <c r="I472" s="61"/>
      <c r="J472" s="61"/>
      <c r="K472" s="61"/>
      <c r="L472" s="61"/>
      <c r="M472" s="61"/>
      <c r="N472" s="61"/>
      <c r="O472" s="61"/>
    </row>
    <row r="473" spans="3:15" x14ac:dyDescent="0.25">
      <c r="D473" s="61"/>
    </row>
    <row r="474" spans="3:15" x14ac:dyDescent="0.25">
      <c r="D474" s="61"/>
    </row>
  </sheetData>
  <mergeCells count="358">
    <mergeCell ref="A451:B451"/>
    <mergeCell ref="A459:B459"/>
    <mergeCell ref="A73:B73"/>
    <mergeCell ref="A309:B309"/>
    <mergeCell ref="A351:B351"/>
    <mergeCell ref="A408:B408"/>
    <mergeCell ref="A419:B419"/>
    <mergeCell ref="A433:B433"/>
    <mergeCell ref="A434:B434"/>
    <mergeCell ref="A276:B276"/>
    <mergeCell ref="A290:B290"/>
    <mergeCell ref="A293:B293"/>
    <mergeCell ref="A267:B267"/>
    <mergeCell ref="A280:B280"/>
    <mergeCell ref="A269:B269"/>
    <mergeCell ref="A270:B270"/>
    <mergeCell ref="A271:B271"/>
    <mergeCell ref="A272:B272"/>
    <mergeCell ref="A245:B245"/>
    <mergeCell ref="A258:B258"/>
    <mergeCell ref="A56:B56"/>
    <mergeCell ref="A57:B57"/>
    <mergeCell ref="A59:B59"/>
    <mergeCell ref="A61:B61"/>
    <mergeCell ref="A62:B62"/>
    <mergeCell ref="A50:B50"/>
    <mergeCell ref="A51:B51"/>
    <mergeCell ref="A52:B52"/>
    <mergeCell ref="A53:B53"/>
    <mergeCell ref="A54:B54"/>
    <mergeCell ref="A58:B58"/>
    <mergeCell ref="A55:B55"/>
    <mergeCell ref="A69:B69"/>
    <mergeCell ref="A70:B70"/>
    <mergeCell ref="A71:B71"/>
    <mergeCell ref="A74:B74"/>
    <mergeCell ref="A63:B63"/>
    <mergeCell ref="A64:B64"/>
    <mergeCell ref="A65:B65"/>
    <mergeCell ref="A66:B66"/>
    <mergeCell ref="A67:B67"/>
    <mergeCell ref="A68:B68"/>
    <mergeCell ref="A75:B75"/>
    <mergeCell ref="A76:B76"/>
    <mergeCell ref="A77:B77"/>
    <mergeCell ref="A78:B78"/>
    <mergeCell ref="A79:B79"/>
    <mergeCell ref="A81:B81"/>
    <mergeCell ref="A80:B80"/>
    <mergeCell ref="A88:B88"/>
    <mergeCell ref="A89:B89"/>
    <mergeCell ref="A91:B91"/>
    <mergeCell ref="A93:B93"/>
    <mergeCell ref="A83:B83"/>
    <mergeCell ref="A84:B84"/>
    <mergeCell ref="A85:B85"/>
    <mergeCell ref="A86:B86"/>
    <mergeCell ref="A87:B87"/>
    <mergeCell ref="A90:B90"/>
    <mergeCell ref="A95:B95"/>
    <mergeCell ref="A96:B96"/>
    <mergeCell ref="A97:B97"/>
    <mergeCell ref="A98:B98"/>
    <mergeCell ref="A99:B99"/>
    <mergeCell ref="A100:B100"/>
    <mergeCell ref="A111:B111"/>
    <mergeCell ref="A113:B113"/>
    <mergeCell ref="A101:B101"/>
    <mergeCell ref="A103:B103"/>
    <mergeCell ref="A105:B105"/>
    <mergeCell ref="A106:B106"/>
    <mergeCell ref="A107:B107"/>
    <mergeCell ref="A102:B102"/>
    <mergeCell ref="A112:B112"/>
    <mergeCell ref="A133:B133"/>
    <mergeCell ref="A121:B121"/>
    <mergeCell ref="A123:B123"/>
    <mergeCell ref="A125:B125"/>
    <mergeCell ref="A127:B127"/>
    <mergeCell ref="A115:B115"/>
    <mergeCell ref="A116:B116"/>
    <mergeCell ref="A117:B117"/>
    <mergeCell ref="A118:B118"/>
    <mergeCell ref="A119:B119"/>
    <mergeCell ref="A134:B134"/>
    <mergeCell ref="A136:B136"/>
    <mergeCell ref="A138:B138"/>
    <mergeCell ref="A139:B139"/>
    <mergeCell ref="A140:B140"/>
    <mergeCell ref="A128:B128"/>
    <mergeCell ref="A129:B129"/>
    <mergeCell ref="A130:B130"/>
    <mergeCell ref="A131:B131"/>
    <mergeCell ref="A132:B132"/>
    <mergeCell ref="A141:B141"/>
    <mergeCell ref="A142:B142"/>
    <mergeCell ref="A143:B143"/>
    <mergeCell ref="A144:B144"/>
    <mergeCell ref="A145:B145"/>
    <mergeCell ref="A147:B147"/>
    <mergeCell ref="A148:B148"/>
    <mergeCell ref="A149:B149"/>
    <mergeCell ref="A150:B150"/>
    <mergeCell ref="A151:B151"/>
    <mergeCell ref="A152:B152"/>
    <mergeCell ref="A153:B153"/>
    <mergeCell ref="A160:B160"/>
    <mergeCell ref="A161:B161"/>
    <mergeCell ref="A162:B162"/>
    <mergeCell ref="A164:B164"/>
    <mergeCell ref="A166:B166"/>
    <mergeCell ref="A154:B154"/>
    <mergeCell ref="A156:B156"/>
    <mergeCell ref="A158:B158"/>
    <mergeCell ref="A159:B159"/>
    <mergeCell ref="A173:B173"/>
    <mergeCell ref="A174:B174"/>
    <mergeCell ref="A175:B175"/>
    <mergeCell ref="A176:B176"/>
    <mergeCell ref="A178:B178"/>
    <mergeCell ref="A168:B168"/>
    <mergeCell ref="A170:B170"/>
    <mergeCell ref="A172:B172"/>
    <mergeCell ref="A197:B197"/>
    <mergeCell ref="A186:B186"/>
    <mergeCell ref="A188:B188"/>
    <mergeCell ref="A190:B190"/>
    <mergeCell ref="A180:B180"/>
    <mergeCell ref="A182:B182"/>
    <mergeCell ref="A184:B184"/>
    <mergeCell ref="A198:B198"/>
    <mergeCell ref="A199:B199"/>
    <mergeCell ref="A200:B200"/>
    <mergeCell ref="A202:B202"/>
    <mergeCell ref="A203:B203"/>
    <mergeCell ref="A192:B192"/>
    <mergeCell ref="A193:B193"/>
    <mergeCell ref="A194:B194"/>
    <mergeCell ref="A195:B195"/>
    <mergeCell ref="A196:B196"/>
    <mergeCell ref="A204:B204"/>
    <mergeCell ref="A205:B205"/>
    <mergeCell ref="A206:B206"/>
    <mergeCell ref="A207:B207"/>
    <mergeCell ref="A208:B208"/>
    <mergeCell ref="A209:B209"/>
    <mergeCell ref="A223:B223"/>
    <mergeCell ref="A210:B210"/>
    <mergeCell ref="A212:B212"/>
    <mergeCell ref="A214:B214"/>
    <mergeCell ref="A215:B215"/>
    <mergeCell ref="A216:B216"/>
    <mergeCell ref="A211:B211"/>
    <mergeCell ref="A222:B222"/>
    <mergeCell ref="A225:B225"/>
    <mergeCell ref="A226:B226"/>
    <mergeCell ref="A227:B227"/>
    <mergeCell ref="A228:B228"/>
    <mergeCell ref="A229:B229"/>
    <mergeCell ref="A217:B217"/>
    <mergeCell ref="A218:B218"/>
    <mergeCell ref="A219:B219"/>
    <mergeCell ref="A220:B220"/>
    <mergeCell ref="A221:B221"/>
    <mergeCell ref="A242:B242"/>
    <mergeCell ref="A230:B230"/>
    <mergeCell ref="A231:B231"/>
    <mergeCell ref="A232:B232"/>
    <mergeCell ref="A234:B234"/>
    <mergeCell ref="A236:B236"/>
    <mergeCell ref="A233:B233"/>
    <mergeCell ref="A243:B243"/>
    <mergeCell ref="A244:B244"/>
    <mergeCell ref="A246:B246"/>
    <mergeCell ref="A248:B248"/>
    <mergeCell ref="A249:B249"/>
    <mergeCell ref="A237:B237"/>
    <mergeCell ref="A238:B238"/>
    <mergeCell ref="A239:B239"/>
    <mergeCell ref="A240:B240"/>
    <mergeCell ref="A241:B241"/>
    <mergeCell ref="A250:B250"/>
    <mergeCell ref="A251:B251"/>
    <mergeCell ref="A252:B252"/>
    <mergeCell ref="A253:B253"/>
    <mergeCell ref="A254:B254"/>
    <mergeCell ref="A255:B255"/>
    <mergeCell ref="A263:B263"/>
    <mergeCell ref="A265:B265"/>
    <mergeCell ref="A268:B268"/>
    <mergeCell ref="A256:B256"/>
    <mergeCell ref="A257:B257"/>
    <mergeCell ref="A259:B259"/>
    <mergeCell ref="A261:B261"/>
    <mergeCell ref="A273:B273"/>
    <mergeCell ref="A274:B274"/>
    <mergeCell ref="A291:B291"/>
    <mergeCell ref="A275:B275"/>
    <mergeCell ref="A278:B278"/>
    <mergeCell ref="A281:B281"/>
    <mergeCell ref="A282:B282"/>
    <mergeCell ref="A283:B283"/>
    <mergeCell ref="A289:B289"/>
    <mergeCell ref="A277:B277"/>
    <mergeCell ref="A294:B294"/>
    <mergeCell ref="A295:B295"/>
    <mergeCell ref="A296:B296"/>
    <mergeCell ref="A297:B297"/>
    <mergeCell ref="A298:B298"/>
    <mergeCell ref="A284:B284"/>
    <mergeCell ref="A285:B285"/>
    <mergeCell ref="A286:B286"/>
    <mergeCell ref="A287:B287"/>
    <mergeCell ref="A288:B288"/>
    <mergeCell ref="A305:B305"/>
    <mergeCell ref="A306:B306"/>
    <mergeCell ref="A307:B307"/>
    <mergeCell ref="A308:B308"/>
    <mergeCell ref="A310:B310"/>
    <mergeCell ref="A300:B300"/>
    <mergeCell ref="A301:B301"/>
    <mergeCell ref="A302:B302"/>
    <mergeCell ref="A303:B303"/>
    <mergeCell ref="A304:B304"/>
    <mergeCell ref="A318:B318"/>
    <mergeCell ref="A320:B320"/>
    <mergeCell ref="A322:B322"/>
    <mergeCell ref="A323:B323"/>
    <mergeCell ref="A312:B312"/>
    <mergeCell ref="A314:B314"/>
    <mergeCell ref="A316:B316"/>
    <mergeCell ref="A324:B324"/>
    <mergeCell ref="A325:B325"/>
    <mergeCell ref="A326:B326"/>
    <mergeCell ref="A327:B327"/>
    <mergeCell ref="A328:B328"/>
    <mergeCell ref="A329:B329"/>
    <mergeCell ref="A335:B335"/>
    <mergeCell ref="A336:B336"/>
    <mergeCell ref="A338:B338"/>
    <mergeCell ref="A339:B339"/>
    <mergeCell ref="A340:B340"/>
    <mergeCell ref="A331:B331"/>
    <mergeCell ref="A332:B332"/>
    <mergeCell ref="A333:B333"/>
    <mergeCell ref="A334:B334"/>
    <mergeCell ref="A341:B341"/>
    <mergeCell ref="A342:B342"/>
    <mergeCell ref="A343:B343"/>
    <mergeCell ref="A344:B344"/>
    <mergeCell ref="A345:B345"/>
    <mergeCell ref="A346:B346"/>
    <mergeCell ref="A359:B359"/>
    <mergeCell ref="A347:B347"/>
    <mergeCell ref="A348:B348"/>
    <mergeCell ref="A349:B349"/>
    <mergeCell ref="A350:B350"/>
    <mergeCell ref="A352:B352"/>
    <mergeCell ref="A361:B361"/>
    <mergeCell ref="A362:B362"/>
    <mergeCell ref="A363:B363"/>
    <mergeCell ref="A364:B364"/>
    <mergeCell ref="A365:B365"/>
    <mergeCell ref="A354:B354"/>
    <mergeCell ref="A355:B355"/>
    <mergeCell ref="A356:B356"/>
    <mergeCell ref="A357:B357"/>
    <mergeCell ref="A358:B358"/>
    <mergeCell ref="A377:B377"/>
    <mergeCell ref="A366:B366"/>
    <mergeCell ref="A367:B367"/>
    <mergeCell ref="A368:B368"/>
    <mergeCell ref="A369:B369"/>
    <mergeCell ref="A370:B370"/>
    <mergeCell ref="A378:B378"/>
    <mergeCell ref="A379:B379"/>
    <mergeCell ref="A380:B380"/>
    <mergeCell ref="A382:B382"/>
    <mergeCell ref="A383:B383"/>
    <mergeCell ref="A372:B372"/>
    <mergeCell ref="A373:B373"/>
    <mergeCell ref="A374:B374"/>
    <mergeCell ref="A375:B375"/>
    <mergeCell ref="A376:B376"/>
    <mergeCell ref="A384:B384"/>
    <mergeCell ref="A385:B385"/>
    <mergeCell ref="A386:B386"/>
    <mergeCell ref="A387:B387"/>
    <mergeCell ref="A388:B388"/>
    <mergeCell ref="A389:B389"/>
    <mergeCell ref="A396:B396"/>
    <mergeCell ref="A397:B397"/>
    <mergeCell ref="A398:B398"/>
    <mergeCell ref="A399:B399"/>
    <mergeCell ref="A400:B400"/>
    <mergeCell ref="A390:B390"/>
    <mergeCell ref="A392:B392"/>
    <mergeCell ref="A393:B393"/>
    <mergeCell ref="A394:B394"/>
    <mergeCell ref="A395:B395"/>
    <mergeCell ref="A402:B402"/>
    <mergeCell ref="A403:B403"/>
    <mergeCell ref="A404:B404"/>
    <mergeCell ref="A405:B405"/>
    <mergeCell ref="A406:B406"/>
    <mergeCell ref="A407:B407"/>
    <mergeCell ref="A415:B415"/>
    <mergeCell ref="A416:B416"/>
    <mergeCell ref="A417:B417"/>
    <mergeCell ref="A418:B418"/>
    <mergeCell ref="A420:B420"/>
    <mergeCell ref="A409:B409"/>
    <mergeCell ref="A411:B411"/>
    <mergeCell ref="A412:B412"/>
    <mergeCell ref="A413:B413"/>
    <mergeCell ref="A414:B414"/>
    <mergeCell ref="A432:B432"/>
    <mergeCell ref="A422:B422"/>
    <mergeCell ref="A423:B423"/>
    <mergeCell ref="A424:B424"/>
    <mergeCell ref="A425:B425"/>
    <mergeCell ref="A426:B426"/>
    <mergeCell ref="A435:B435"/>
    <mergeCell ref="A437:B437"/>
    <mergeCell ref="A438:B438"/>
    <mergeCell ref="A439:B439"/>
    <mergeCell ref="A440:B440"/>
    <mergeCell ref="A427:B427"/>
    <mergeCell ref="A428:B428"/>
    <mergeCell ref="A429:B429"/>
    <mergeCell ref="A430:B430"/>
    <mergeCell ref="A431:B431"/>
    <mergeCell ref="A441:B441"/>
    <mergeCell ref="A442:B442"/>
    <mergeCell ref="A443:B443"/>
    <mergeCell ref="A444:B444"/>
    <mergeCell ref="A445:B445"/>
    <mergeCell ref="A446:B446"/>
    <mergeCell ref="A455:B455"/>
    <mergeCell ref="A456:B456"/>
    <mergeCell ref="A457:B457"/>
    <mergeCell ref="A458:B458"/>
    <mergeCell ref="A460:B460"/>
    <mergeCell ref="A447:B447"/>
    <mergeCell ref="A448:B448"/>
    <mergeCell ref="A449:B449"/>
    <mergeCell ref="A450:B450"/>
    <mergeCell ref="A452:B452"/>
    <mergeCell ref="A122:B122"/>
    <mergeCell ref="A120:B120"/>
    <mergeCell ref="A108:B108"/>
    <mergeCell ref="A109:B109"/>
    <mergeCell ref="A110:B110"/>
    <mergeCell ref="A454:B454"/>
    <mergeCell ref="A135:B135"/>
    <mergeCell ref="A155:B155"/>
    <mergeCell ref="A163:B163"/>
    <mergeCell ref="A177:B177"/>
  </mergeCells>
  <phoneticPr fontId="0" type="noConversion"/>
  <hyperlinks>
    <hyperlink ref="B6" location="'Outputs survey'!A49" display="B1. To what extent would you agree or disagree with the statement 'the support has provided me with something, or will provide me with something I could not have got from any other source'?"/>
    <hyperlink ref="B7" location="'Outputs survey'!A60" display="B2. What element of support do you consider has added the most value?"/>
    <hyperlink ref="B8" location="'Outputs survey'!A72" display="B3. To what extent have you achieved the objectives set out in your scope of support?"/>
    <hyperlink ref="B9" location="'Outputs survey'!A82" display="B4. How important do you believe that the Growth Accelerator service has been in increasing your companies' ability to achieve these objectives?"/>
    <hyperlink ref="B10" location="'Outputs survey'!A94" display="B6. How important do you believe the coaching has been increasing your companies' ability to achieve these objectives?"/>
    <hyperlink ref="B11" location="'Outputs survey'!A104" display="B7. Are you on track to achieve the key milestones set out in your action plan?"/>
    <hyperlink ref="B12" location="'Outputs survey'!A114" display="B8. How important do you believe that the Growth Accelerator service has been in increasing your company's ability to achieve the key milestones set out in your action plan?"/>
    <hyperlink ref="B13" location="'Outputs survey'!A126" display="B10. As a result of using external advice to assist with the growth of your company, how likely are you to continue to use external advisers in the future?"/>
    <hyperlink ref="B15" location="'Outputs survey'!A137" display="C1. Did your company engage with (or receive support from) the Growth Accelerator service in order to help you achieve any of the following outcomes - ..?"/>
    <hyperlink ref="B16" location="'Outputs survey'!A146" display="C2. Have any of these outcomes been achieved and, if so, how important has the Growth Accelerator service been in helping your company to achieve them?"/>
    <hyperlink ref="B22" location="'Outputs survey'!A201" display="E1. How important was/ will your participation in Growth Accelerator be in creating additional jobs and increasing turnover and profit for your business?"/>
    <hyperlink ref="A136" location="'Outputs survey'!A1" display="↑Back to top"/>
    <hyperlink ref="A156" location="'Outputs survey'!A1" display="↑Back to top"/>
    <hyperlink ref="A329" location="'Outputs survey'!A1" display="↑Back to top"/>
    <hyperlink ref="A460" location="'Outputs survey'!A1" display="↑Back to top"/>
    <hyperlink ref="B47" location="'Outputs survey'!A461" display="Endnotes"/>
    <hyperlink ref="G1" location="Index!A1" display="←Back to content"/>
    <hyperlink ref="B18" location="'Outputs survey'!A157" display="D1. At the time of applying to enter the coaching programme had you tried to apply for finance?"/>
    <hyperlink ref="B19" location="'Outputs survey'!A171" display="D5. Have you tried to raise new finance from any sources since using Growth Accelerator?"/>
    <hyperlink ref="B20" location="'Outputs survey'!A191" display="D12. Overall and on a scale of 1 to 5, to what extent has the service improved your ability to secure external funding to support your business growth?"/>
    <hyperlink ref="A420" location="'Outputs survey'!A1" display="↑Back to top"/>
    <hyperlink ref="B33" location="'Outputs survey'!A330" display="F1. Does your business currently export overseas?"/>
    <hyperlink ref="B41" location="'Outputs survey'!A410" display="F9. And would this mainly be competitors based…?"/>
    <hyperlink ref="B40" location="'Outputs survey'!A401" display="F8. If your business were to cease trading tomorrow, do you think any of your competitors would take up your current sales over the next year?"/>
    <hyperlink ref="B39" location="'Outputs survey'!A391" display="F7. Thinking about your competitors… How would you describe the nature of the competition in your main markets?  Would you say that there is…?"/>
    <hyperlink ref="B38" location="'Outputs survey'!A381" display="F6. Which one of these is where your main customers are based…?  "/>
    <hyperlink ref="B37" location="'Outputs survey'!A371" display="F5. Are any of your current customers based…?"/>
    <hyperlink ref="B36" location="'Outputs survey'!A360" display="F4. What are the barriers that prevent your business exporting? "/>
    <hyperlink ref="B35" location="'Outputs survey'!A353" display="F3. Do you have plans to start exporting or licensing your products or services outside the UK in the next 12 months? "/>
    <hyperlink ref="B34" location="'Outputs survey'!A337" display="F2. Approximately what percentage of your current sales are accounted for by exports? "/>
    <hyperlink ref="B45" location="'Outputs survey'!A453" display="G3. Would you recommend the Growth Accelerator service to others?"/>
    <hyperlink ref="B44" location="'Outputs survey'!A436" display="G2. What are you doing differently as a business that you may not otherwise have done without the support of Growth Accelerator?"/>
    <hyperlink ref="B43" location="'Outputs survey'!A421" display="G1. In what areas do you think the Growth Accelerator service could be improved or made more effective?"/>
    <hyperlink ref="B23" location="'Outputs survey'!A213" display="E2. Approximately how many employees are there on the UK payroll of your organisation? (i.e. not including owners or directors)?  "/>
    <hyperlink ref="B24" location="'Outputs survey'!A224" display="E3. Approximately how many employees do you expect to have in three years time?  "/>
    <hyperlink ref="B25" location="'Outputs survey'!A235" display="E4. You suggested that overall, employment will increase over the next three years. But how many of these jobs, if any, would you directly attribute to Growth Accelerator?  "/>
    <hyperlink ref="B26" location="'Outputs survey'!A247" display="E5. How much of this increase in employment can be attributed to Growth Accelerator?"/>
    <hyperlink ref="B27" location="'Outputs survey'!A266" display="E9. Moving on now to thinking about your annual turnover. What is the current annual turnover of your business? You may also refer to turnover as income, sales, invoices or receipts.  "/>
    <hyperlink ref="B28" location="'Outputs survey'!A279" display="E10. Approximately what turnover do you expect to have in three years time?  "/>
    <hyperlink ref="B29" location="'Outputs survey'!A292" display="E11. Were you thinking about annual turnover before or after tax?"/>
    <hyperlink ref="B30" location="'Outputs survey'!A299" display="E12. You suggested that overall, turnover will increase over the next three years. But how much of this sales growth, if any, would you directly attribute to Growth Accelerator? "/>
    <hyperlink ref="B31" location="'Outputs survey'!A321" display="E18. Have you experienced the following as a direct result of the support you have received - ...?"/>
    <hyperlink ref="A200" location="'Outputs survey'!A1" display="↑Back to top"/>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2"/>
  <sheetViews>
    <sheetView zoomScaleNormal="100" workbookViewId="0"/>
  </sheetViews>
  <sheetFormatPr defaultColWidth="9.109375" defaultRowHeight="13.8" x14ac:dyDescent="0.25"/>
  <cols>
    <col min="1" max="1" width="5.6640625" style="9" customWidth="1"/>
    <col min="2" max="2" width="29.109375" style="9" customWidth="1"/>
    <col min="3" max="3" width="26.33203125" style="9" customWidth="1"/>
    <col min="4" max="4" width="21.5546875" style="9" customWidth="1"/>
    <col min="5" max="5" width="18.44140625" style="9" customWidth="1"/>
    <col min="6" max="6" width="15.88671875" style="9" customWidth="1"/>
    <col min="7" max="7" width="26" style="9" customWidth="1"/>
    <col min="8" max="8" width="23.33203125" style="9" customWidth="1"/>
    <col min="9" max="9" width="24.33203125" style="9" customWidth="1"/>
    <col min="10" max="10" width="24.88671875" style="9" customWidth="1"/>
    <col min="11" max="11" width="22.109375" style="9" customWidth="1"/>
    <col min="12" max="12" width="23" style="9" customWidth="1"/>
    <col min="13" max="13" width="17.33203125" style="9" customWidth="1"/>
    <col min="14" max="14" width="17.5546875" style="9" customWidth="1"/>
    <col min="15" max="15" width="16.44140625" style="9" customWidth="1"/>
    <col min="16" max="16" width="18" style="9" customWidth="1"/>
    <col min="17" max="17" width="21.44140625" style="9" customWidth="1"/>
    <col min="18" max="18" width="18.88671875" style="9" customWidth="1"/>
    <col min="19" max="19" width="18.33203125" style="9" customWidth="1"/>
    <col min="20" max="16384" width="9.109375" style="9"/>
  </cols>
  <sheetData>
    <row r="1" spans="1:9" s="234" customFormat="1" ht="30" x14ac:dyDescent="0.5">
      <c r="A1" s="232" t="s">
        <v>243</v>
      </c>
      <c r="B1" s="233"/>
      <c r="I1" s="235" t="s">
        <v>32</v>
      </c>
    </row>
    <row r="2" spans="1:9" s="159" customFormat="1" x14ac:dyDescent="0.25">
      <c r="A2" s="236" t="s">
        <v>244</v>
      </c>
      <c r="B2" s="237"/>
    </row>
    <row r="3" spans="1:9" s="159" customFormat="1" ht="22.8" x14ac:dyDescent="0.4">
      <c r="A3" s="238" t="s">
        <v>58</v>
      </c>
      <c r="B3" s="163"/>
    </row>
    <row r="4" spans="1:9" s="159" customFormat="1" ht="22.8" x14ac:dyDescent="0.4">
      <c r="A4" s="238"/>
      <c r="B4" s="163"/>
    </row>
    <row r="5" spans="1:9" s="159" customFormat="1" ht="14.4" x14ac:dyDescent="0.3">
      <c r="A5" s="239"/>
      <c r="B5" s="164" t="s">
        <v>245</v>
      </c>
    </row>
    <row r="6" spans="1:9" s="159" customFormat="1" ht="14.4" x14ac:dyDescent="0.3">
      <c r="A6" s="239"/>
      <c r="B6" s="164" t="s">
        <v>246</v>
      </c>
    </row>
    <row r="7" spans="1:9" s="159" customFormat="1" ht="14.4" x14ac:dyDescent="0.3">
      <c r="A7" s="239"/>
      <c r="B7" s="164" t="s">
        <v>463</v>
      </c>
    </row>
    <row r="8" spans="1:9" s="159" customFormat="1" ht="14.4" x14ac:dyDescent="0.3">
      <c r="A8" s="239"/>
      <c r="B8" s="164" t="s">
        <v>512</v>
      </c>
    </row>
    <row r="9" spans="1:9" s="159" customFormat="1" ht="14.4" x14ac:dyDescent="0.3">
      <c r="A9" s="239"/>
      <c r="B9" s="164" t="s">
        <v>465</v>
      </c>
    </row>
    <row r="10" spans="1:9" s="159" customFormat="1" ht="14.4" x14ac:dyDescent="0.3">
      <c r="A10" s="239"/>
      <c r="B10" s="164" t="s">
        <v>511</v>
      </c>
    </row>
    <row r="11" spans="1:9" s="159" customFormat="1" ht="14.4" x14ac:dyDescent="0.3">
      <c r="A11" s="239"/>
      <c r="B11" s="164" t="s">
        <v>467</v>
      </c>
    </row>
    <row r="12" spans="1:9" s="159" customFormat="1" ht="14.4" x14ac:dyDescent="0.3">
      <c r="A12" s="239"/>
      <c r="B12" s="164" t="s">
        <v>468</v>
      </c>
    </row>
    <row r="13" spans="1:9" s="159" customFormat="1" ht="14.4" x14ac:dyDescent="0.3">
      <c r="A13" s="239"/>
      <c r="B13" s="164" t="s">
        <v>469</v>
      </c>
    </row>
    <row r="14" spans="1:9" s="159" customFormat="1" ht="14.4" x14ac:dyDescent="0.3">
      <c r="A14" s="239"/>
      <c r="B14" s="164" t="s">
        <v>470</v>
      </c>
    </row>
    <row r="15" spans="1:9" s="159" customFormat="1" ht="14.4" x14ac:dyDescent="0.3">
      <c r="A15" s="239"/>
      <c r="B15" s="164" t="s">
        <v>471</v>
      </c>
    </row>
    <row r="16" spans="1:9" s="159" customFormat="1" ht="14.4" x14ac:dyDescent="0.3">
      <c r="A16" s="239"/>
      <c r="B16" s="164" t="s">
        <v>472</v>
      </c>
    </row>
    <row r="17" spans="1:18" s="159" customFormat="1" ht="14.4" x14ac:dyDescent="0.3">
      <c r="A17" s="239"/>
      <c r="B17" s="164" t="s">
        <v>473</v>
      </c>
    </row>
    <row r="18" spans="1:18" s="159" customFormat="1" ht="14.4" x14ac:dyDescent="0.3">
      <c r="A18" s="239"/>
      <c r="B18" s="164" t="s">
        <v>474</v>
      </c>
    </row>
    <row r="19" spans="1:18" s="159" customFormat="1" ht="14.4" x14ac:dyDescent="0.25">
      <c r="A19" s="239"/>
      <c r="B19" s="166" t="s">
        <v>510</v>
      </c>
      <c r="D19" s="167"/>
      <c r="E19" s="167"/>
      <c r="F19" s="167"/>
    </row>
    <row r="20" spans="1:18" s="159" customFormat="1" ht="14.4" x14ac:dyDescent="0.25">
      <c r="A20" s="239"/>
      <c r="B20" s="166" t="s">
        <v>476</v>
      </c>
      <c r="D20" s="167"/>
      <c r="E20" s="167"/>
      <c r="F20" s="167"/>
    </row>
    <row r="21" spans="1:18" s="159" customFormat="1" ht="14.4" x14ac:dyDescent="0.25">
      <c r="A21" s="239"/>
      <c r="B21" s="166" t="s">
        <v>477</v>
      </c>
      <c r="D21" s="167"/>
      <c r="E21" s="167"/>
      <c r="F21" s="167"/>
    </row>
    <row r="22" spans="1:18" s="159" customFormat="1" ht="15" customHeight="1" x14ac:dyDescent="0.25">
      <c r="A22" s="239"/>
    </row>
    <row r="23" spans="1:18" s="159" customFormat="1" ht="14.4" x14ac:dyDescent="0.3">
      <c r="A23" s="239"/>
      <c r="B23" s="164" t="s">
        <v>25</v>
      </c>
    </row>
    <row r="24" spans="1:18" s="171" customFormat="1" x14ac:dyDescent="0.25">
      <c r="A24" s="241"/>
    </row>
    <row r="25" spans="1:18" s="242" customFormat="1" ht="14.4" thickBot="1" x14ac:dyDescent="0.3">
      <c r="A25" s="204" t="s">
        <v>245</v>
      </c>
      <c r="B25" s="204"/>
    </row>
    <row r="26" spans="1:18" ht="15" customHeight="1" x14ac:dyDescent="0.25">
      <c r="A26" s="263"/>
      <c r="B26" s="264"/>
      <c r="C26" s="62" t="s">
        <v>78</v>
      </c>
      <c r="D26" s="61"/>
      <c r="E26" s="61"/>
      <c r="F26" s="61"/>
      <c r="G26" s="61"/>
      <c r="H26" s="61"/>
      <c r="I26" s="61"/>
      <c r="J26" s="61"/>
      <c r="K26" s="61"/>
      <c r="L26" s="61"/>
      <c r="M26" s="61"/>
      <c r="N26" s="61"/>
      <c r="O26" s="61"/>
      <c r="P26" s="61"/>
      <c r="Q26" s="61"/>
      <c r="R26" s="61"/>
    </row>
    <row r="27" spans="1:18" x14ac:dyDescent="0.25">
      <c r="A27" s="404"/>
      <c r="B27" s="405"/>
      <c r="C27" s="45" t="s">
        <v>79</v>
      </c>
      <c r="D27" s="61"/>
      <c r="E27" s="61"/>
      <c r="F27" s="61"/>
      <c r="G27" s="61"/>
      <c r="H27" s="61"/>
      <c r="I27" s="61"/>
      <c r="J27" s="61"/>
      <c r="K27" s="61"/>
      <c r="L27" s="61"/>
      <c r="M27" s="61"/>
      <c r="N27" s="61"/>
      <c r="O27" s="61"/>
      <c r="P27" s="61"/>
      <c r="Q27" s="61"/>
      <c r="R27" s="61"/>
    </row>
    <row r="28" spans="1:18" x14ac:dyDescent="0.25">
      <c r="A28" s="432" t="s">
        <v>74</v>
      </c>
      <c r="B28" s="433"/>
      <c r="C28" s="44">
        <v>357</v>
      </c>
      <c r="D28" s="61"/>
      <c r="E28" s="61"/>
      <c r="F28" s="61"/>
      <c r="G28" s="61"/>
      <c r="H28" s="61"/>
      <c r="I28" s="61"/>
      <c r="J28" s="61"/>
      <c r="K28" s="61"/>
      <c r="L28" s="61"/>
      <c r="M28" s="61"/>
      <c r="N28" s="61"/>
      <c r="O28" s="61"/>
      <c r="P28" s="61"/>
      <c r="Q28" s="61"/>
      <c r="R28" s="61"/>
    </row>
    <row r="29" spans="1:18" x14ac:dyDescent="0.25">
      <c r="A29" s="404" t="s">
        <v>80</v>
      </c>
      <c r="B29" s="405"/>
      <c r="C29" s="23">
        <v>1</v>
      </c>
      <c r="D29" s="61"/>
      <c r="E29" s="61"/>
      <c r="F29" s="61"/>
      <c r="G29" s="61"/>
      <c r="H29" s="61"/>
      <c r="I29" s="61"/>
      <c r="J29" s="61"/>
      <c r="K29" s="61"/>
      <c r="L29" s="61"/>
      <c r="M29" s="61"/>
      <c r="N29" s="61"/>
      <c r="O29" s="61"/>
      <c r="P29" s="61"/>
      <c r="Q29" s="61"/>
      <c r="R29" s="61"/>
    </row>
    <row r="30" spans="1:18" ht="15.75" customHeight="1" thickBot="1" x14ac:dyDescent="0.3">
      <c r="A30" s="434" t="s">
        <v>81</v>
      </c>
      <c r="B30" s="435"/>
      <c r="C30" s="25">
        <v>0</v>
      </c>
      <c r="D30" s="61"/>
      <c r="E30" s="61"/>
      <c r="F30" s="61"/>
      <c r="G30" s="61"/>
      <c r="H30" s="61"/>
      <c r="I30" s="61"/>
      <c r="J30" s="61"/>
      <c r="K30" s="61"/>
      <c r="L30" s="61"/>
      <c r="M30" s="61"/>
      <c r="N30" s="61"/>
      <c r="O30" s="61"/>
      <c r="P30" s="61"/>
      <c r="Q30" s="61"/>
      <c r="R30" s="61"/>
    </row>
    <row r="31" spans="1:18" x14ac:dyDescent="0.25">
      <c r="A31" s="264"/>
      <c r="B31" s="264"/>
      <c r="C31" s="21"/>
      <c r="D31" s="61"/>
      <c r="E31" s="61"/>
      <c r="F31" s="61"/>
      <c r="G31" s="61"/>
      <c r="H31" s="61"/>
      <c r="I31" s="61"/>
      <c r="J31" s="61"/>
      <c r="K31" s="61"/>
      <c r="L31" s="61"/>
      <c r="M31" s="61"/>
      <c r="N31" s="61"/>
      <c r="O31" s="61"/>
      <c r="P31" s="61"/>
      <c r="Q31" s="61"/>
      <c r="R31" s="61"/>
    </row>
    <row r="32" spans="1:18" s="230" customFormat="1" ht="14.4" thickBot="1" x14ac:dyDescent="0.3">
      <c r="A32" s="204" t="s">
        <v>246</v>
      </c>
      <c r="B32" s="204"/>
      <c r="C32" s="21"/>
      <c r="D32" s="61"/>
      <c r="E32" s="61"/>
      <c r="F32" s="61"/>
      <c r="G32" s="61"/>
      <c r="H32" s="61"/>
      <c r="I32" s="61"/>
      <c r="J32" s="61"/>
      <c r="K32" s="61"/>
      <c r="L32" s="61"/>
      <c r="M32" s="61"/>
      <c r="N32" s="61"/>
      <c r="O32" s="61"/>
      <c r="P32" s="61"/>
      <c r="Q32" s="61"/>
      <c r="R32" s="61"/>
    </row>
    <row r="33" spans="1:18" ht="15" customHeight="1" x14ac:dyDescent="0.25">
      <c r="A33" s="263"/>
      <c r="B33" s="264"/>
      <c r="C33" s="43" t="s">
        <v>78</v>
      </c>
      <c r="D33" s="61"/>
      <c r="E33" s="61"/>
      <c r="F33" s="61"/>
      <c r="G33" s="61"/>
      <c r="H33" s="61"/>
      <c r="I33" s="61"/>
      <c r="J33" s="61"/>
      <c r="K33" s="61"/>
      <c r="L33" s="61"/>
      <c r="M33" s="61"/>
      <c r="N33" s="61"/>
      <c r="O33" s="61"/>
      <c r="P33" s="61"/>
      <c r="Q33" s="61"/>
      <c r="R33" s="61"/>
    </row>
    <row r="34" spans="1:18" x14ac:dyDescent="0.25">
      <c r="A34" s="265"/>
      <c r="B34" s="266"/>
      <c r="C34" s="45" t="s">
        <v>79</v>
      </c>
      <c r="D34" s="61"/>
      <c r="E34" s="61"/>
      <c r="F34" s="61"/>
      <c r="G34" s="61"/>
      <c r="H34" s="61"/>
      <c r="I34" s="61"/>
      <c r="J34" s="61"/>
      <c r="K34" s="61"/>
      <c r="L34" s="61"/>
      <c r="M34" s="61"/>
      <c r="N34" s="61"/>
      <c r="O34" s="61"/>
      <c r="P34" s="61"/>
      <c r="Q34" s="61"/>
      <c r="R34" s="61"/>
    </row>
    <row r="35" spans="1:18" x14ac:dyDescent="0.25">
      <c r="A35" s="432" t="s">
        <v>74</v>
      </c>
      <c r="B35" s="433"/>
      <c r="C35" s="44">
        <v>357</v>
      </c>
      <c r="D35" s="61"/>
      <c r="E35" s="61"/>
      <c r="F35" s="61"/>
      <c r="G35" s="61"/>
      <c r="H35" s="61"/>
      <c r="I35" s="61"/>
      <c r="J35" s="61"/>
      <c r="K35" s="61"/>
      <c r="L35" s="61"/>
      <c r="M35" s="61"/>
      <c r="N35" s="61"/>
      <c r="O35" s="61"/>
      <c r="P35" s="61"/>
      <c r="Q35" s="61"/>
      <c r="R35" s="61"/>
    </row>
    <row r="36" spans="1:18" x14ac:dyDescent="0.25">
      <c r="A36" s="404" t="s">
        <v>478</v>
      </c>
      <c r="B36" s="405"/>
      <c r="C36" s="23">
        <f>63/C35</f>
        <v>0.17647058823529413</v>
      </c>
      <c r="D36" s="61"/>
      <c r="E36" s="61"/>
      <c r="F36" s="61"/>
      <c r="G36" s="61"/>
      <c r="H36" s="61"/>
      <c r="I36" s="61"/>
      <c r="J36" s="61"/>
      <c r="K36" s="61"/>
      <c r="L36" s="61"/>
      <c r="M36" s="61"/>
      <c r="N36" s="61"/>
      <c r="O36" s="61"/>
      <c r="P36" s="61"/>
      <c r="Q36" s="61"/>
      <c r="R36" s="61"/>
    </row>
    <row r="37" spans="1:18" x14ac:dyDescent="0.25">
      <c r="A37" s="404" t="s">
        <v>479</v>
      </c>
      <c r="B37" s="405"/>
      <c r="C37" s="23">
        <f>24/C35</f>
        <v>6.7226890756302518E-2</v>
      </c>
      <c r="D37" s="61"/>
      <c r="E37" s="61"/>
      <c r="F37" s="61"/>
      <c r="G37" s="61"/>
      <c r="H37" s="61"/>
      <c r="I37" s="61"/>
      <c r="J37" s="61"/>
      <c r="K37" s="61"/>
      <c r="L37" s="61"/>
      <c r="M37" s="61"/>
      <c r="N37" s="61"/>
      <c r="O37" s="61"/>
      <c r="P37" s="61"/>
      <c r="Q37" s="61"/>
      <c r="R37" s="61"/>
    </row>
    <row r="38" spans="1:18" x14ac:dyDescent="0.25">
      <c r="A38" s="404" t="s">
        <v>480</v>
      </c>
      <c r="B38" s="405"/>
      <c r="C38" s="23">
        <f>87/C35</f>
        <v>0.24369747899159663</v>
      </c>
      <c r="D38" s="61"/>
      <c r="E38" s="61"/>
      <c r="F38" s="61"/>
      <c r="G38" s="61"/>
      <c r="H38" s="61"/>
      <c r="I38" s="61"/>
      <c r="J38" s="61"/>
      <c r="K38" s="61"/>
      <c r="L38" s="61"/>
      <c r="M38" s="61"/>
      <c r="N38" s="61"/>
      <c r="O38" s="61"/>
      <c r="P38" s="61"/>
      <c r="Q38" s="61"/>
      <c r="R38" s="61"/>
    </row>
    <row r="39" spans="1:18" x14ac:dyDescent="0.25">
      <c r="A39" s="404" t="s">
        <v>481</v>
      </c>
      <c r="B39" s="405"/>
      <c r="C39" s="23">
        <f>106/C35</f>
        <v>0.2969187675070028</v>
      </c>
      <c r="D39" s="61"/>
      <c r="E39" s="61"/>
      <c r="F39" s="61"/>
      <c r="G39" s="61"/>
      <c r="H39" s="61"/>
      <c r="I39" s="61"/>
      <c r="J39" s="61"/>
      <c r="K39" s="61"/>
      <c r="L39" s="61"/>
      <c r="M39" s="61"/>
      <c r="N39" s="61"/>
      <c r="O39" s="61"/>
      <c r="P39" s="61"/>
      <c r="Q39" s="61"/>
      <c r="R39" s="61"/>
    </row>
    <row r="40" spans="1:18" ht="15.75" customHeight="1" x14ac:dyDescent="0.25">
      <c r="A40" s="404" t="s">
        <v>482</v>
      </c>
      <c r="B40" s="405"/>
      <c r="C40" s="23">
        <f>50/C35</f>
        <v>0.14005602240896359</v>
      </c>
      <c r="D40" s="61"/>
      <c r="E40" s="61"/>
      <c r="F40" s="61"/>
      <c r="G40" s="61"/>
      <c r="H40" s="61"/>
      <c r="I40" s="61"/>
      <c r="J40" s="61"/>
      <c r="K40" s="61"/>
      <c r="L40" s="61"/>
      <c r="M40" s="61"/>
      <c r="N40" s="61"/>
      <c r="O40" s="61"/>
      <c r="P40" s="61"/>
      <c r="Q40" s="61"/>
      <c r="R40" s="61"/>
    </row>
    <row r="41" spans="1:18" ht="15.75" customHeight="1" thickBot="1" x14ac:dyDescent="0.3">
      <c r="A41" s="310" t="s">
        <v>608</v>
      </c>
      <c r="B41" s="435"/>
      <c r="C41" s="25">
        <f>27/C35</f>
        <v>7.5630252100840331E-2</v>
      </c>
      <c r="D41" s="61"/>
      <c r="E41" s="61"/>
      <c r="F41" s="61"/>
      <c r="G41" s="61"/>
      <c r="H41" s="61"/>
      <c r="I41" s="61"/>
      <c r="J41" s="61"/>
      <c r="K41" s="61"/>
      <c r="L41" s="61"/>
      <c r="M41" s="61"/>
      <c r="N41" s="61"/>
      <c r="O41" s="61"/>
      <c r="P41" s="61"/>
      <c r="Q41" s="61"/>
      <c r="R41" s="61"/>
    </row>
    <row r="42" spans="1:18" x14ac:dyDescent="0.25">
      <c r="A42" s="266"/>
      <c r="B42" s="266"/>
      <c r="C42" s="21"/>
      <c r="D42" s="61"/>
      <c r="E42" s="61"/>
      <c r="F42" s="61"/>
      <c r="G42" s="61"/>
      <c r="H42" s="61"/>
      <c r="I42" s="61"/>
      <c r="J42" s="61"/>
      <c r="K42" s="61"/>
      <c r="L42" s="61"/>
      <c r="M42" s="61"/>
      <c r="N42" s="61"/>
      <c r="O42" s="61"/>
      <c r="P42" s="61"/>
      <c r="Q42" s="61"/>
      <c r="R42" s="61"/>
    </row>
    <row r="43" spans="1:18" s="16" customFormat="1" ht="14.4" thickBot="1" x14ac:dyDescent="0.3">
      <c r="A43" s="204" t="s">
        <v>463</v>
      </c>
      <c r="B43" s="204"/>
      <c r="C43" s="122"/>
      <c r="D43" s="63"/>
      <c r="E43" s="63"/>
      <c r="F43" s="63"/>
      <c r="G43" s="63"/>
      <c r="H43" s="63"/>
      <c r="I43" s="63"/>
      <c r="J43" s="63"/>
      <c r="K43" s="63"/>
      <c r="L43" s="63"/>
      <c r="M43" s="63"/>
      <c r="N43" s="63"/>
      <c r="O43" s="63"/>
      <c r="P43" s="63"/>
      <c r="Q43" s="63"/>
      <c r="R43" s="63"/>
    </row>
    <row r="44" spans="1:18" ht="15" customHeight="1" x14ac:dyDescent="0.25">
      <c r="A44" s="263"/>
      <c r="B44" s="264"/>
      <c r="C44" s="43" t="s">
        <v>78</v>
      </c>
      <c r="D44" s="61"/>
      <c r="E44" s="61"/>
      <c r="F44" s="61"/>
      <c r="G44" s="61"/>
      <c r="H44" s="61"/>
      <c r="I44" s="61"/>
      <c r="J44" s="61"/>
      <c r="K44" s="61"/>
      <c r="L44" s="61"/>
      <c r="M44" s="61"/>
      <c r="N44" s="61"/>
      <c r="O44" s="61"/>
      <c r="P44" s="61"/>
      <c r="Q44" s="61"/>
      <c r="R44" s="61"/>
    </row>
    <row r="45" spans="1:18" x14ac:dyDescent="0.25">
      <c r="A45" s="265"/>
      <c r="B45" s="266"/>
      <c r="C45" s="45" t="s">
        <v>79</v>
      </c>
      <c r="D45" s="61"/>
      <c r="E45" s="61"/>
      <c r="F45" s="61"/>
      <c r="G45" s="61"/>
      <c r="H45" s="61"/>
      <c r="I45" s="61"/>
      <c r="J45" s="61"/>
      <c r="K45" s="61"/>
      <c r="L45" s="61"/>
      <c r="M45" s="61"/>
      <c r="N45" s="61"/>
      <c r="O45" s="61"/>
      <c r="P45" s="61"/>
      <c r="Q45" s="61"/>
      <c r="R45" s="61"/>
    </row>
    <row r="46" spans="1:18" x14ac:dyDescent="0.25">
      <c r="A46" s="432" t="s">
        <v>74</v>
      </c>
      <c r="B46" s="433"/>
      <c r="C46" s="44">
        <v>280</v>
      </c>
      <c r="D46" s="61"/>
      <c r="E46" s="61"/>
      <c r="F46" s="61"/>
      <c r="G46" s="61"/>
      <c r="H46" s="61"/>
      <c r="I46" s="61"/>
      <c r="J46" s="61"/>
      <c r="K46" s="61"/>
      <c r="L46" s="61"/>
      <c r="M46" s="61"/>
      <c r="N46" s="61"/>
      <c r="O46" s="61"/>
      <c r="P46" s="61"/>
      <c r="Q46" s="61"/>
      <c r="R46" s="61"/>
    </row>
    <row r="47" spans="1:18" x14ac:dyDescent="0.25">
      <c r="A47" s="404" t="s">
        <v>483</v>
      </c>
      <c r="B47" s="405"/>
      <c r="C47" s="23">
        <v>0.49</v>
      </c>
      <c r="D47" s="61"/>
      <c r="E47" s="61"/>
      <c r="F47" s="61"/>
      <c r="G47" s="61"/>
      <c r="H47" s="61"/>
      <c r="I47" s="61"/>
      <c r="J47" s="61"/>
      <c r="K47" s="61"/>
      <c r="L47" s="61"/>
      <c r="M47" s="61"/>
      <c r="N47" s="61"/>
      <c r="O47" s="61"/>
      <c r="P47" s="61"/>
      <c r="Q47" s="61"/>
      <c r="R47" s="61"/>
    </row>
    <row r="48" spans="1:18" x14ac:dyDescent="0.25">
      <c r="A48" s="436" t="s">
        <v>484</v>
      </c>
      <c r="B48" s="437"/>
      <c r="C48" s="23">
        <v>0.36</v>
      </c>
      <c r="D48" s="61"/>
      <c r="E48" s="61"/>
      <c r="F48" s="61"/>
      <c r="G48" s="61"/>
      <c r="H48" s="61"/>
      <c r="I48" s="61"/>
      <c r="J48" s="61"/>
      <c r="K48" s="61"/>
      <c r="L48" s="61"/>
      <c r="M48" s="61"/>
      <c r="N48" s="61"/>
      <c r="O48" s="61"/>
      <c r="P48" s="61"/>
      <c r="Q48" s="61"/>
      <c r="R48" s="61"/>
    </row>
    <row r="49" spans="1:18" x14ac:dyDescent="0.25">
      <c r="A49" s="436" t="s">
        <v>485</v>
      </c>
      <c r="B49" s="437"/>
      <c r="C49" s="23">
        <v>0.31</v>
      </c>
      <c r="D49" s="61"/>
      <c r="E49" s="61"/>
      <c r="F49" s="61"/>
      <c r="G49" s="61"/>
      <c r="H49" s="61"/>
      <c r="I49" s="61"/>
      <c r="J49" s="61"/>
      <c r="K49" s="61"/>
      <c r="L49" s="61"/>
      <c r="M49" s="61"/>
      <c r="N49" s="61"/>
      <c r="O49" s="61"/>
      <c r="P49" s="61"/>
      <c r="Q49" s="61"/>
      <c r="R49" s="61"/>
    </row>
    <row r="50" spans="1:18" ht="15.75" customHeight="1" x14ac:dyDescent="0.25">
      <c r="A50" s="436" t="s">
        <v>486</v>
      </c>
      <c r="B50" s="437"/>
      <c r="C50" s="23">
        <v>0.33</v>
      </c>
      <c r="D50" s="61"/>
      <c r="E50" s="61"/>
      <c r="F50" s="61"/>
      <c r="G50" s="61"/>
      <c r="H50" s="61"/>
      <c r="I50" s="61"/>
      <c r="J50" s="61"/>
      <c r="K50" s="61"/>
      <c r="L50" s="61"/>
      <c r="M50" s="61"/>
      <c r="N50" s="61"/>
      <c r="O50" s="61"/>
      <c r="P50" s="61"/>
      <c r="Q50" s="61"/>
      <c r="R50" s="61"/>
    </row>
    <row r="51" spans="1:18" ht="15.75" customHeight="1" x14ac:dyDescent="0.25">
      <c r="A51" s="436" t="s">
        <v>76</v>
      </c>
      <c r="B51" s="437"/>
      <c r="C51" s="23">
        <v>0.15</v>
      </c>
      <c r="D51" s="61"/>
      <c r="E51" s="61"/>
      <c r="F51" s="61"/>
      <c r="G51" s="61"/>
      <c r="H51" s="61"/>
      <c r="I51" s="61"/>
      <c r="J51" s="61"/>
      <c r="K51" s="61"/>
      <c r="L51" s="61"/>
      <c r="M51" s="61"/>
      <c r="N51" s="61"/>
      <c r="O51" s="61"/>
      <c r="P51" s="61"/>
      <c r="Q51" s="61"/>
      <c r="R51" s="61"/>
    </row>
    <row r="52" spans="1:18" ht="15.75" customHeight="1" thickBot="1" x14ac:dyDescent="0.3">
      <c r="A52" s="444" t="s">
        <v>608</v>
      </c>
      <c r="B52" s="445"/>
      <c r="C52" s="25">
        <v>0.03</v>
      </c>
      <c r="D52" s="61"/>
      <c r="E52" s="61"/>
      <c r="F52" s="61"/>
      <c r="G52" s="61"/>
      <c r="H52" s="61"/>
      <c r="I52" s="61"/>
      <c r="J52" s="61"/>
      <c r="K52" s="61"/>
      <c r="L52" s="61"/>
      <c r="M52" s="61"/>
      <c r="N52" s="61"/>
      <c r="O52" s="61"/>
      <c r="P52" s="61"/>
      <c r="Q52" s="61"/>
      <c r="R52" s="61"/>
    </row>
    <row r="53" spans="1:18" x14ac:dyDescent="0.25">
      <c r="A53" s="266"/>
      <c r="B53" s="266"/>
      <c r="C53" s="21"/>
      <c r="D53" s="61"/>
      <c r="E53" s="61"/>
      <c r="F53" s="61"/>
      <c r="G53" s="61"/>
      <c r="H53" s="61"/>
      <c r="I53" s="61"/>
      <c r="J53" s="61"/>
      <c r="K53" s="61"/>
      <c r="L53" s="61"/>
      <c r="M53" s="61"/>
      <c r="N53" s="61"/>
      <c r="O53" s="61"/>
      <c r="P53" s="61"/>
      <c r="Q53" s="61"/>
      <c r="R53" s="61"/>
    </row>
    <row r="54" spans="1:18" s="230" customFormat="1" ht="14.4" thickBot="1" x14ac:dyDescent="0.3">
      <c r="A54" s="204" t="s">
        <v>464</v>
      </c>
      <c r="B54" s="204"/>
      <c r="C54" s="21"/>
      <c r="D54" s="61"/>
      <c r="E54" s="61"/>
      <c r="F54" s="61"/>
      <c r="G54" s="61"/>
      <c r="H54" s="61"/>
      <c r="I54" s="61"/>
      <c r="J54" s="61"/>
      <c r="K54" s="61"/>
      <c r="L54" s="61"/>
      <c r="M54" s="61"/>
      <c r="N54" s="61"/>
      <c r="O54" s="61"/>
      <c r="P54" s="61"/>
      <c r="Q54" s="61"/>
      <c r="R54" s="61"/>
    </row>
    <row r="55" spans="1:18" ht="15" customHeight="1" x14ac:dyDescent="0.25">
      <c r="A55" s="263"/>
      <c r="B55" s="264"/>
      <c r="C55" s="43" t="s">
        <v>78</v>
      </c>
      <c r="D55" s="61"/>
      <c r="E55" s="61"/>
      <c r="F55" s="61"/>
      <c r="G55" s="61"/>
      <c r="H55" s="61"/>
      <c r="I55" s="61"/>
      <c r="J55" s="61"/>
      <c r="K55" s="61"/>
      <c r="L55" s="61"/>
      <c r="M55" s="61"/>
      <c r="N55" s="61"/>
      <c r="O55" s="61"/>
      <c r="P55" s="61"/>
      <c r="Q55" s="61"/>
      <c r="R55" s="61"/>
    </row>
    <row r="56" spans="1:18" x14ac:dyDescent="0.25">
      <c r="A56" s="265"/>
      <c r="B56" s="266"/>
      <c r="C56" s="45" t="s">
        <v>79</v>
      </c>
      <c r="D56" s="61"/>
      <c r="E56" s="61"/>
      <c r="F56" s="61"/>
      <c r="G56" s="61"/>
      <c r="H56" s="61"/>
      <c r="I56" s="61"/>
      <c r="J56" s="61"/>
      <c r="K56" s="61"/>
      <c r="L56" s="61"/>
      <c r="M56" s="61"/>
      <c r="N56" s="61"/>
      <c r="O56" s="61"/>
      <c r="P56" s="61"/>
      <c r="Q56" s="61"/>
      <c r="R56" s="61"/>
    </row>
    <row r="57" spans="1:18" x14ac:dyDescent="0.25">
      <c r="A57" s="432" t="s">
        <v>74</v>
      </c>
      <c r="B57" s="433"/>
      <c r="C57" s="44">
        <v>357</v>
      </c>
      <c r="D57" s="61"/>
      <c r="E57" s="61"/>
      <c r="F57" s="61"/>
      <c r="G57" s="61"/>
      <c r="H57" s="61"/>
      <c r="I57" s="61"/>
      <c r="J57" s="61"/>
      <c r="K57" s="61"/>
      <c r="L57" s="61"/>
      <c r="M57" s="61"/>
      <c r="N57" s="61"/>
      <c r="O57" s="61"/>
      <c r="P57" s="61"/>
      <c r="Q57" s="61"/>
      <c r="R57" s="61"/>
    </row>
    <row r="58" spans="1:18" x14ac:dyDescent="0.25">
      <c r="A58" s="404" t="s">
        <v>220</v>
      </c>
      <c r="B58" s="405"/>
      <c r="C58" s="23">
        <v>0.26890756302521002</v>
      </c>
      <c r="D58" s="61"/>
      <c r="E58" s="61"/>
      <c r="F58" s="61"/>
      <c r="G58" s="61"/>
      <c r="H58" s="61"/>
      <c r="I58" s="61"/>
      <c r="J58" s="61"/>
      <c r="K58" s="61"/>
      <c r="L58" s="61"/>
      <c r="M58" s="61"/>
      <c r="N58" s="61"/>
      <c r="O58" s="61"/>
      <c r="P58" s="61"/>
      <c r="Q58" s="61"/>
      <c r="R58" s="61"/>
    </row>
    <row r="59" spans="1:18" x14ac:dyDescent="0.25">
      <c r="A59" s="404" t="s">
        <v>199</v>
      </c>
      <c r="B59" s="405"/>
      <c r="C59" s="23">
        <v>0.484593837535014</v>
      </c>
      <c r="D59" s="61"/>
      <c r="E59" s="61"/>
      <c r="F59" s="61"/>
      <c r="G59" s="61"/>
      <c r="H59" s="61"/>
      <c r="I59" s="61"/>
      <c r="J59" s="61"/>
      <c r="K59" s="61"/>
      <c r="L59" s="61"/>
      <c r="M59" s="61"/>
      <c r="N59" s="61"/>
      <c r="O59" s="61"/>
      <c r="P59" s="61"/>
      <c r="Q59" s="61"/>
      <c r="R59" s="61"/>
    </row>
    <row r="60" spans="1:18" x14ac:dyDescent="0.25">
      <c r="A60" s="404" t="s">
        <v>221</v>
      </c>
      <c r="B60" s="405"/>
      <c r="C60" s="23">
        <v>0.21568627450980393</v>
      </c>
      <c r="D60" s="61"/>
      <c r="E60" s="61"/>
      <c r="F60" s="61"/>
      <c r="G60" s="61"/>
      <c r="H60" s="61"/>
      <c r="I60" s="61"/>
      <c r="J60" s="61"/>
      <c r="K60" s="61"/>
      <c r="L60" s="61"/>
      <c r="M60" s="61"/>
      <c r="N60" s="61"/>
      <c r="O60" s="61"/>
      <c r="P60" s="61"/>
      <c r="Q60" s="61"/>
      <c r="R60" s="61"/>
    </row>
    <row r="61" spans="1:18" ht="15.75" customHeight="1" x14ac:dyDescent="0.25">
      <c r="A61" s="404" t="s">
        <v>222</v>
      </c>
      <c r="B61" s="405"/>
      <c r="C61" s="23">
        <v>1.4005602240896359E-2</v>
      </c>
      <c r="D61" s="61"/>
      <c r="E61" s="61"/>
      <c r="F61" s="61"/>
      <c r="G61" s="61"/>
      <c r="H61" s="61"/>
      <c r="I61" s="61"/>
      <c r="J61" s="61"/>
      <c r="K61" s="61"/>
      <c r="L61" s="61"/>
      <c r="M61" s="61"/>
      <c r="N61" s="61"/>
      <c r="O61" s="61"/>
      <c r="P61" s="61"/>
      <c r="Q61" s="61"/>
      <c r="R61" s="61"/>
    </row>
    <row r="62" spans="1:18" ht="15.75" customHeight="1" thickBot="1" x14ac:dyDescent="0.3">
      <c r="A62" s="310" t="s">
        <v>647</v>
      </c>
      <c r="B62" s="435"/>
      <c r="C62" s="25">
        <v>1.680672268907563E-2</v>
      </c>
      <c r="D62" s="61"/>
      <c r="E62" s="61"/>
      <c r="F62" s="61"/>
      <c r="G62" s="61"/>
      <c r="H62" s="61"/>
      <c r="I62" s="61"/>
      <c r="J62" s="61"/>
      <c r="K62" s="61"/>
      <c r="L62" s="61"/>
      <c r="M62" s="61"/>
      <c r="N62" s="61"/>
      <c r="O62" s="61"/>
      <c r="P62" s="61"/>
      <c r="Q62" s="61"/>
      <c r="R62" s="61"/>
    </row>
    <row r="63" spans="1:18" x14ac:dyDescent="0.25">
      <c r="A63" s="266"/>
      <c r="B63" s="266"/>
      <c r="C63" s="21"/>
      <c r="D63" s="61"/>
      <c r="E63" s="61"/>
      <c r="F63" s="61"/>
      <c r="G63" s="61"/>
      <c r="H63" s="61"/>
      <c r="I63" s="61"/>
      <c r="J63" s="61"/>
      <c r="K63" s="61"/>
      <c r="L63" s="61"/>
      <c r="M63" s="61"/>
      <c r="N63" s="61"/>
      <c r="O63" s="61"/>
      <c r="P63" s="61"/>
      <c r="Q63" s="61"/>
      <c r="R63" s="61"/>
    </row>
    <row r="64" spans="1:18" s="16" customFormat="1" ht="14.4" thickBot="1" x14ac:dyDescent="0.3">
      <c r="A64" s="204" t="s">
        <v>465</v>
      </c>
      <c r="B64" s="204"/>
      <c r="C64" s="122"/>
      <c r="D64" s="63"/>
      <c r="E64" s="63"/>
      <c r="F64" s="63"/>
      <c r="G64" s="63"/>
      <c r="H64" s="63"/>
      <c r="I64" s="63"/>
      <c r="J64" s="63"/>
      <c r="K64" s="63"/>
      <c r="L64" s="63"/>
      <c r="M64" s="63"/>
      <c r="N64" s="63"/>
      <c r="O64" s="63"/>
      <c r="P64" s="63"/>
      <c r="Q64" s="63"/>
      <c r="R64" s="63"/>
    </row>
    <row r="65" spans="1:18" ht="15" customHeight="1" x14ac:dyDescent="0.25">
      <c r="A65" s="263"/>
      <c r="B65" s="264"/>
      <c r="C65" s="43" t="s">
        <v>78</v>
      </c>
      <c r="D65" s="61"/>
      <c r="E65" s="61"/>
      <c r="F65" s="61"/>
      <c r="G65" s="61"/>
      <c r="H65" s="61"/>
      <c r="I65" s="61"/>
      <c r="J65" s="61"/>
      <c r="K65" s="61"/>
      <c r="L65" s="61"/>
      <c r="M65" s="61"/>
      <c r="N65" s="61"/>
      <c r="O65" s="61"/>
      <c r="P65" s="61"/>
      <c r="Q65" s="61"/>
      <c r="R65" s="61"/>
    </row>
    <row r="66" spans="1:18" x14ac:dyDescent="0.25">
      <c r="A66" s="265"/>
      <c r="B66" s="266"/>
      <c r="C66" s="45" t="s">
        <v>79</v>
      </c>
      <c r="D66" s="61"/>
      <c r="E66" s="61"/>
      <c r="F66" s="61"/>
      <c r="G66" s="61"/>
      <c r="H66" s="61"/>
      <c r="I66" s="61"/>
      <c r="J66" s="61"/>
      <c r="K66" s="61"/>
      <c r="L66" s="61"/>
      <c r="M66" s="61"/>
      <c r="N66" s="61"/>
      <c r="O66" s="61"/>
      <c r="P66" s="61"/>
      <c r="Q66" s="61"/>
      <c r="R66" s="61"/>
    </row>
    <row r="67" spans="1:18" x14ac:dyDescent="0.25">
      <c r="A67" s="432" t="s">
        <v>74</v>
      </c>
      <c r="B67" s="433"/>
      <c r="C67" s="44">
        <v>356</v>
      </c>
      <c r="D67" s="61"/>
      <c r="E67" s="61"/>
      <c r="F67" s="61"/>
      <c r="G67" s="61"/>
      <c r="H67" s="61"/>
      <c r="I67" s="61"/>
      <c r="J67" s="61"/>
      <c r="K67" s="61"/>
      <c r="L67" s="61"/>
      <c r="M67" s="61"/>
      <c r="N67" s="61"/>
      <c r="O67" s="61"/>
      <c r="P67" s="61"/>
      <c r="Q67" s="61"/>
      <c r="R67" s="61"/>
    </row>
    <row r="68" spans="1:18" x14ac:dyDescent="0.25">
      <c r="A68" s="404" t="s">
        <v>220</v>
      </c>
      <c r="B68" s="405"/>
      <c r="C68" s="23">
        <v>0.25842696629213485</v>
      </c>
      <c r="D68" s="61"/>
      <c r="E68" s="61"/>
      <c r="F68" s="61"/>
      <c r="G68" s="61"/>
      <c r="H68" s="61"/>
      <c r="I68" s="61"/>
      <c r="J68" s="61"/>
      <c r="K68" s="61"/>
      <c r="L68" s="61"/>
      <c r="M68" s="61"/>
      <c r="N68" s="61"/>
      <c r="O68" s="61"/>
      <c r="P68" s="61"/>
      <c r="Q68" s="61"/>
      <c r="R68" s="61"/>
    </row>
    <row r="69" spans="1:18" x14ac:dyDescent="0.25">
      <c r="A69" s="404" t="s">
        <v>199</v>
      </c>
      <c r="B69" s="405"/>
      <c r="C69" s="23">
        <v>0.5365168539325843</v>
      </c>
      <c r="D69" s="61"/>
      <c r="E69" s="61"/>
      <c r="F69" s="61"/>
      <c r="G69" s="61"/>
      <c r="H69" s="61"/>
      <c r="I69" s="61"/>
      <c r="J69" s="61"/>
      <c r="K69" s="61"/>
      <c r="L69" s="61"/>
      <c r="M69" s="61"/>
      <c r="N69" s="61"/>
      <c r="O69" s="61"/>
      <c r="P69" s="61"/>
      <c r="Q69" s="61"/>
      <c r="R69" s="61"/>
    </row>
    <row r="70" spans="1:18" x14ac:dyDescent="0.25">
      <c r="A70" s="404" t="s">
        <v>221</v>
      </c>
      <c r="B70" s="405"/>
      <c r="C70" s="23">
        <v>0.1853932584269663</v>
      </c>
      <c r="D70" s="61"/>
      <c r="E70" s="61"/>
      <c r="F70" s="61"/>
      <c r="G70" s="61"/>
      <c r="H70" s="61"/>
      <c r="I70" s="61"/>
      <c r="J70" s="61"/>
      <c r="K70" s="61"/>
      <c r="L70" s="61"/>
      <c r="M70" s="61"/>
      <c r="N70" s="61"/>
      <c r="O70" s="61"/>
      <c r="P70" s="61"/>
      <c r="Q70" s="61"/>
      <c r="R70" s="61"/>
    </row>
    <row r="71" spans="1:18" ht="15.75" customHeight="1" x14ac:dyDescent="0.25">
      <c r="A71" s="404" t="s">
        <v>222</v>
      </c>
      <c r="B71" s="405"/>
      <c r="C71" s="23">
        <v>8.4269662921348312E-3</v>
      </c>
      <c r="D71" s="61"/>
      <c r="E71" s="61"/>
      <c r="F71" s="61"/>
      <c r="G71" s="61"/>
      <c r="H71" s="61"/>
      <c r="I71" s="61"/>
      <c r="J71" s="61"/>
      <c r="K71" s="61"/>
      <c r="L71" s="61"/>
      <c r="M71" s="61"/>
      <c r="N71" s="61"/>
      <c r="O71" s="61"/>
      <c r="P71" s="61"/>
      <c r="Q71" s="61"/>
      <c r="R71" s="61"/>
    </row>
    <row r="72" spans="1:18" ht="15.75" customHeight="1" thickBot="1" x14ac:dyDescent="0.3">
      <c r="A72" s="310" t="s">
        <v>647</v>
      </c>
      <c r="B72" s="435"/>
      <c r="C72" s="25">
        <v>1.1235955056179775E-2</v>
      </c>
      <c r="D72" s="61"/>
      <c r="E72" s="61"/>
      <c r="F72" s="61"/>
      <c r="G72" s="61"/>
      <c r="H72" s="61"/>
      <c r="I72" s="61"/>
      <c r="J72" s="61"/>
      <c r="K72" s="61"/>
      <c r="L72" s="61"/>
      <c r="M72" s="61"/>
      <c r="N72" s="61"/>
      <c r="O72" s="61"/>
      <c r="P72" s="61"/>
      <c r="Q72" s="61"/>
      <c r="R72" s="61"/>
    </row>
    <row r="73" spans="1:18" x14ac:dyDescent="0.25">
      <c r="A73" s="266"/>
      <c r="B73" s="266"/>
      <c r="C73" s="21"/>
      <c r="D73" s="61"/>
      <c r="E73" s="61"/>
      <c r="F73" s="61"/>
      <c r="G73" s="61"/>
      <c r="H73" s="61"/>
      <c r="I73" s="61"/>
      <c r="J73" s="61"/>
      <c r="K73" s="61"/>
      <c r="L73" s="61"/>
      <c r="M73" s="61"/>
      <c r="N73" s="61"/>
      <c r="O73" s="61"/>
      <c r="P73" s="61"/>
      <c r="Q73" s="61"/>
      <c r="R73" s="61"/>
    </row>
    <row r="74" spans="1:18" s="230" customFormat="1" ht="14.4" thickBot="1" x14ac:dyDescent="0.3">
      <c r="A74" s="204" t="s">
        <v>466</v>
      </c>
      <c r="B74" s="204"/>
      <c r="C74" s="21"/>
      <c r="D74" s="61"/>
      <c r="E74" s="61"/>
      <c r="F74" s="61"/>
      <c r="G74" s="61"/>
      <c r="H74" s="61"/>
      <c r="I74" s="61"/>
      <c r="J74" s="61"/>
      <c r="K74" s="61"/>
      <c r="L74" s="61"/>
      <c r="M74" s="61"/>
      <c r="N74" s="61"/>
      <c r="O74" s="61"/>
      <c r="P74" s="61"/>
      <c r="Q74" s="61"/>
      <c r="R74" s="61"/>
    </row>
    <row r="75" spans="1:18" ht="15" customHeight="1" x14ac:dyDescent="0.25">
      <c r="A75" s="263"/>
      <c r="B75" s="264"/>
      <c r="C75" s="43" t="s">
        <v>78</v>
      </c>
      <c r="D75" s="61"/>
      <c r="E75" s="61"/>
      <c r="F75" s="61"/>
      <c r="G75" s="61"/>
      <c r="H75" s="61"/>
      <c r="I75" s="61"/>
      <c r="J75" s="61"/>
      <c r="K75" s="61"/>
      <c r="L75" s="61"/>
      <c r="M75" s="61"/>
      <c r="N75" s="61"/>
      <c r="O75" s="61"/>
      <c r="P75" s="61"/>
      <c r="Q75" s="61"/>
      <c r="R75" s="61"/>
    </row>
    <row r="76" spans="1:18" x14ac:dyDescent="0.25">
      <c r="A76" s="265"/>
      <c r="B76" s="266"/>
      <c r="C76" s="45" t="s">
        <v>79</v>
      </c>
      <c r="D76" s="61"/>
      <c r="E76" s="61"/>
      <c r="F76" s="61"/>
      <c r="G76" s="61"/>
      <c r="H76" s="61"/>
      <c r="I76" s="61"/>
      <c r="J76" s="61"/>
      <c r="K76" s="61"/>
      <c r="L76" s="61"/>
      <c r="M76" s="61"/>
      <c r="N76" s="61"/>
      <c r="O76" s="61"/>
      <c r="P76" s="61"/>
      <c r="Q76" s="61"/>
      <c r="R76" s="61"/>
    </row>
    <row r="77" spans="1:18" x14ac:dyDescent="0.25">
      <c r="A77" s="432" t="s">
        <v>74</v>
      </c>
      <c r="B77" s="433"/>
      <c r="C77" s="44">
        <v>354</v>
      </c>
      <c r="D77" s="61"/>
      <c r="E77" s="61"/>
      <c r="F77" s="61"/>
      <c r="G77" s="61"/>
      <c r="H77" s="61"/>
      <c r="I77" s="61"/>
      <c r="J77" s="61"/>
      <c r="K77" s="61"/>
      <c r="L77" s="61"/>
      <c r="M77" s="61"/>
      <c r="N77" s="61"/>
      <c r="O77" s="61"/>
      <c r="P77" s="61"/>
      <c r="Q77" s="61"/>
      <c r="R77" s="61"/>
    </row>
    <row r="78" spans="1:18" x14ac:dyDescent="0.25">
      <c r="A78" s="404" t="s">
        <v>220</v>
      </c>
      <c r="B78" s="405"/>
      <c r="C78" s="23">
        <f>93/C77</f>
        <v>0.26271186440677968</v>
      </c>
      <c r="D78" s="61"/>
      <c r="E78" s="61"/>
      <c r="F78" s="61"/>
      <c r="G78" s="61"/>
      <c r="H78" s="61"/>
      <c r="I78" s="61"/>
      <c r="J78" s="61"/>
      <c r="K78" s="61"/>
      <c r="L78" s="61"/>
      <c r="M78" s="61"/>
      <c r="N78" s="61"/>
      <c r="O78" s="61"/>
      <c r="P78" s="61"/>
      <c r="Q78" s="61"/>
      <c r="R78" s="61"/>
    </row>
    <row r="79" spans="1:18" x14ac:dyDescent="0.25">
      <c r="A79" s="404" t="s">
        <v>199</v>
      </c>
      <c r="B79" s="405"/>
      <c r="C79" s="23">
        <f>179/C77</f>
        <v>0.50564971751412424</v>
      </c>
      <c r="D79" s="61"/>
      <c r="E79" s="61"/>
      <c r="F79" s="61"/>
      <c r="G79" s="61"/>
      <c r="H79" s="61"/>
      <c r="I79" s="61"/>
      <c r="J79" s="61"/>
      <c r="K79" s="61"/>
      <c r="L79" s="61"/>
      <c r="M79" s="61"/>
      <c r="N79" s="61"/>
      <c r="O79" s="61"/>
      <c r="P79" s="61"/>
      <c r="Q79" s="61"/>
      <c r="R79" s="61"/>
    </row>
    <row r="80" spans="1:18" x14ac:dyDescent="0.25">
      <c r="A80" s="404" t="s">
        <v>221</v>
      </c>
      <c r="B80" s="405"/>
      <c r="C80" s="23">
        <f>70/C77</f>
        <v>0.19774011299435029</v>
      </c>
      <c r="D80" s="61"/>
      <c r="E80" s="61"/>
      <c r="F80" s="61"/>
      <c r="G80" s="61"/>
      <c r="H80" s="61"/>
      <c r="I80" s="61"/>
      <c r="J80" s="61"/>
      <c r="K80" s="61"/>
      <c r="L80" s="61"/>
      <c r="M80" s="61"/>
      <c r="N80" s="61"/>
      <c r="O80" s="61"/>
      <c r="P80" s="61"/>
      <c r="Q80" s="61"/>
      <c r="R80" s="61"/>
    </row>
    <row r="81" spans="1:18" ht="15.75" customHeight="1" x14ac:dyDescent="0.25">
      <c r="A81" s="404" t="s">
        <v>222</v>
      </c>
      <c r="B81" s="405"/>
      <c r="C81" s="23">
        <f>7/C77</f>
        <v>1.977401129943503E-2</v>
      </c>
      <c r="D81" s="61"/>
      <c r="E81" s="61"/>
      <c r="F81" s="61"/>
      <c r="G81" s="61"/>
      <c r="H81" s="61"/>
      <c r="I81" s="61"/>
      <c r="J81" s="61"/>
      <c r="K81" s="61"/>
      <c r="L81" s="61"/>
      <c r="M81" s="61"/>
      <c r="N81" s="61"/>
      <c r="O81" s="61"/>
      <c r="P81" s="61"/>
      <c r="Q81" s="61"/>
      <c r="R81" s="61"/>
    </row>
    <row r="82" spans="1:18" ht="15.75" customHeight="1" thickBot="1" x14ac:dyDescent="0.3">
      <c r="A82" s="310" t="s">
        <v>647</v>
      </c>
      <c r="B82" s="435"/>
      <c r="C82" s="25">
        <f>5/C77</f>
        <v>1.4124293785310734E-2</v>
      </c>
      <c r="D82" s="61"/>
      <c r="E82" s="61"/>
      <c r="F82" s="61"/>
      <c r="G82" s="61"/>
      <c r="H82" s="61"/>
      <c r="I82" s="61"/>
      <c r="J82" s="61"/>
      <c r="K82" s="61"/>
      <c r="L82" s="61"/>
      <c r="M82" s="61"/>
      <c r="N82" s="61"/>
      <c r="O82" s="61"/>
      <c r="P82" s="61"/>
      <c r="Q82" s="61"/>
      <c r="R82" s="61"/>
    </row>
    <row r="83" spans="1:18" x14ac:dyDescent="0.25">
      <c r="A83" s="266"/>
      <c r="B83" s="266"/>
      <c r="C83" s="21"/>
      <c r="D83" s="61"/>
      <c r="E83" s="61"/>
      <c r="F83" s="61"/>
      <c r="G83" s="61"/>
      <c r="H83" s="61"/>
      <c r="I83" s="61"/>
      <c r="J83" s="61"/>
      <c r="K83" s="61"/>
      <c r="L83" s="61"/>
      <c r="M83" s="61"/>
      <c r="N83" s="61"/>
      <c r="O83" s="61"/>
      <c r="P83" s="61"/>
      <c r="Q83" s="61"/>
      <c r="R83" s="61"/>
    </row>
    <row r="84" spans="1:18" s="110" customFormat="1" x14ac:dyDescent="0.25">
      <c r="A84" s="110" t="s">
        <v>535</v>
      </c>
      <c r="C84" s="123"/>
      <c r="D84" s="107"/>
      <c r="E84" s="107"/>
      <c r="F84" s="107"/>
      <c r="G84" s="107"/>
      <c r="H84" s="107"/>
      <c r="I84" s="107"/>
      <c r="J84" s="107"/>
      <c r="K84" s="107"/>
      <c r="L84" s="107"/>
      <c r="M84" s="107"/>
      <c r="N84" s="107"/>
      <c r="O84" s="107"/>
      <c r="P84" s="107"/>
      <c r="Q84" s="107"/>
      <c r="R84" s="107"/>
    </row>
    <row r="85" spans="1:18" x14ac:dyDescent="0.25">
      <c r="A85" s="307"/>
      <c r="B85" s="307"/>
      <c r="C85" s="21"/>
      <c r="D85" s="61"/>
      <c r="E85" s="61"/>
      <c r="F85" s="61"/>
      <c r="G85" s="61"/>
      <c r="H85" s="61"/>
      <c r="I85" s="61"/>
      <c r="J85" s="61"/>
      <c r="K85" s="61"/>
      <c r="L85" s="61"/>
      <c r="M85" s="61"/>
      <c r="N85" s="61"/>
      <c r="O85" s="61"/>
      <c r="P85" s="61"/>
      <c r="Q85" s="61"/>
      <c r="R85" s="61"/>
    </row>
    <row r="86" spans="1:18" s="230" customFormat="1" ht="14.4" thickBot="1" x14ac:dyDescent="0.3">
      <c r="A86" s="204" t="s">
        <v>467</v>
      </c>
      <c r="B86" s="204"/>
      <c r="C86" s="21"/>
      <c r="D86" s="61"/>
      <c r="E86" s="61"/>
      <c r="F86" s="61"/>
      <c r="G86" s="61"/>
      <c r="H86" s="61"/>
      <c r="I86" s="61"/>
      <c r="J86" s="61"/>
      <c r="K86" s="61"/>
      <c r="L86" s="61"/>
      <c r="M86" s="61"/>
      <c r="N86" s="61"/>
      <c r="O86" s="61"/>
      <c r="P86" s="61"/>
      <c r="Q86" s="61"/>
      <c r="R86" s="61"/>
    </row>
    <row r="87" spans="1:18" ht="15" customHeight="1" x14ac:dyDescent="0.25">
      <c r="A87" s="263"/>
      <c r="B87" s="264"/>
      <c r="C87" s="43" t="s">
        <v>78</v>
      </c>
      <c r="D87" s="61"/>
      <c r="E87" s="61"/>
      <c r="F87" s="61"/>
      <c r="G87" s="61"/>
      <c r="H87" s="61"/>
      <c r="I87" s="61"/>
      <c r="J87" s="61"/>
      <c r="K87" s="61"/>
      <c r="L87" s="61"/>
      <c r="M87" s="61"/>
      <c r="N87" s="61"/>
      <c r="O87" s="61"/>
      <c r="P87" s="61"/>
      <c r="Q87" s="61"/>
      <c r="R87" s="61"/>
    </row>
    <row r="88" spans="1:18" x14ac:dyDescent="0.25">
      <c r="A88" s="265"/>
      <c r="B88" s="266"/>
      <c r="C88" s="45" t="s">
        <v>79</v>
      </c>
      <c r="D88" s="61"/>
      <c r="E88" s="61"/>
      <c r="F88" s="61"/>
      <c r="G88" s="61"/>
      <c r="H88" s="61"/>
      <c r="I88" s="61"/>
      <c r="J88" s="61"/>
      <c r="K88" s="61"/>
      <c r="L88" s="61"/>
      <c r="M88" s="61"/>
      <c r="N88" s="61"/>
      <c r="O88" s="61"/>
      <c r="P88" s="61"/>
      <c r="Q88" s="61"/>
      <c r="R88" s="61"/>
    </row>
    <row r="89" spans="1:18" x14ac:dyDescent="0.25">
      <c r="A89" s="432" t="s">
        <v>74</v>
      </c>
      <c r="B89" s="433"/>
      <c r="C89" s="44">
        <v>354</v>
      </c>
      <c r="D89" s="61"/>
      <c r="E89" s="61"/>
      <c r="F89" s="61"/>
      <c r="G89" s="61"/>
      <c r="H89" s="61"/>
      <c r="I89" s="61"/>
      <c r="J89" s="61"/>
      <c r="K89" s="61"/>
      <c r="L89" s="61"/>
      <c r="M89" s="61"/>
      <c r="N89" s="61"/>
      <c r="O89" s="61"/>
      <c r="P89" s="61"/>
      <c r="Q89" s="61"/>
      <c r="R89" s="61"/>
    </row>
    <row r="90" spans="1:18" x14ac:dyDescent="0.25">
      <c r="A90" s="404" t="s">
        <v>220</v>
      </c>
      <c r="B90" s="405"/>
      <c r="C90" s="23">
        <f>82/C89</f>
        <v>0.23163841807909605</v>
      </c>
      <c r="D90" s="61"/>
      <c r="E90" s="61"/>
      <c r="F90" s="61"/>
      <c r="G90" s="61"/>
      <c r="H90" s="61"/>
      <c r="I90" s="61"/>
      <c r="J90" s="61"/>
      <c r="K90" s="61"/>
      <c r="L90" s="61"/>
      <c r="M90" s="61"/>
      <c r="N90" s="61"/>
      <c r="O90" s="61"/>
      <c r="P90" s="61"/>
      <c r="Q90" s="61"/>
      <c r="R90" s="61"/>
    </row>
    <row r="91" spans="1:18" x14ac:dyDescent="0.25">
      <c r="A91" s="404" t="s">
        <v>199</v>
      </c>
      <c r="B91" s="405"/>
      <c r="C91" s="23">
        <f>189/C89</f>
        <v>0.53389830508474578</v>
      </c>
      <c r="D91" s="61"/>
      <c r="E91" s="61"/>
      <c r="F91" s="61"/>
      <c r="G91" s="61"/>
      <c r="H91" s="61"/>
      <c r="I91" s="61"/>
      <c r="J91" s="61"/>
      <c r="K91" s="61"/>
      <c r="L91" s="61"/>
      <c r="M91" s="61"/>
      <c r="N91" s="61"/>
      <c r="O91" s="61"/>
      <c r="P91" s="61"/>
      <c r="Q91" s="61"/>
      <c r="R91" s="61"/>
    </row>
    <row r="92" spans="1:18" x14ac:dyDescent="0.25">
      <c r="A92" s="404" t="s">
        <v>221</v>
      </c>
      <c r="B92" s="405"/>
      <c r="C92" s="23">
        <f>67/C89</f>
        <v>0.18926553672316385</v>
      </c>
      <c r="D92" s="61"/>
      <c r="E92" s="61"/>
      <c r="F92" s="61"/>
      <c r="G92" s="61"/>
      <c r="H92" s="61"/>
      <c r="I92" s="61"/>
      <c r="J92" s="61"/>
      <c r="K92" s="61"/>
      <c r="L92" s="61"/>
      <c r="M92" s="61"/>
      <c r="N92" s="61"/>
      <c r="O92" s="61"/>
      <c r="P92" s="61"/>
      <c r="Q92" s="61"/>
      <c r="R92" s="61"/>
    </row>
    <row r="93" spans="1:18" ht="15.75" customHeight="1" x14ac:dyDescent="0.25">
      <c r="A93" s="404" t="s">
        <v>222</v>
      </c>
      <c r="B93" s="405"/>
      <c r="C93" s="23">
        <f>12/C89</f>
        <v>3.3898305084745763E-2</v>
      </c>
      <c r="D93" s="61"/>
      <c r="E93" s="61"/>
      <c r="F93" s="61"/>
      <c r="G93" s="61"/>
      <c r="H93" s="61"/>
      <c r="I93" s="61"/>
      <c r="J93" s="61"/>
      <c r="K93" s="61"/>
      <c r="L93" s="61"/>
      <c r="M93" s="61"/>
      <c r="N93" s="61"/>
      <c r="O93" s="61"/>
      <c r="P93" s="61"/>
      <c r="Q93" s="61"/>
      <c r="R93" s="61"/>
    </row>
    <row r="94" spans="1:18" ht="15.75" customHeight="1" thickBot="1" x14ac:dyDescent="0.3">
      <c r="A94" s="310" t="s">
        <v>647</v>
      </c>
      <c r="B94" s="435"/>
      <c r="C94" s="25">
        <f>4/C89</f>
        <v>1.1299435028248588E-2</v>
      </c>
      <c r="D94" s="61"/>
      <c r="E94" s="61"/>
      <c r="F94" s="61"/>
      <c r="G94" s="61"/>
      <c r="H94" s="61"/>
      <c r="I94" s="61"/>
      <c r="J94" s="61"/>
      <c r="K94" s="61"/>
      <c r="L94" s="61"/>
      <c r="M94" s="61"/>
      <c r="N94" s="61"/>
      <c r="O94" s="61"/>
      <c r="P94" s="61"/>
      <c r="Q94" s="61"/>
      <c r="R94" s="61"/>
    </row>
    <row r="95" spans="1:18" x14ac:dyDescent="0.25">
      <c r="A95" s="266"/>
      <c r="B95" s="266"/>
      <c r="C95" s="46"/>
      <c r="D95" s="61"/>
      <c r="E95" s="61"/>
      <c r="F95" s="61"/>
      <c r="G95" s="61"/>
      <c r="H95" s="61"/>
      <c r="I95" s="61"/>
      <c r="J95" s="61"/>
      <c r="K95" s="61"/>
      <c r="L95" s="61"/>
      <c r="M95" s="61"/>
      <c r="N95" s="61"/>
      <c r="O95" s="61"/>
      <c r="P95" s="61"/>
      <c r="Q95" s="61"/>
      <c r="R95" s="61"/>
    </row>
    <row r="96" spans="1:18" s="230" customFormat="1" ht="14.4" thickBot="1" x14ac:dyDescent="0.3">
      <c r="A96" s="185" t="s">
        <v>468</v>
      </c>
      <c r="B96" s="185"/>
      <c r="C96" s="21"/>
      <c r="D96" s="61"/>
      <c r="E96" s="61"/>
      <c r="F96" s="61"/>
      <c r="G96" s="61"/>
      <c r="H96" s="61"/>
      <c r="I96" s="61"/>
      <c r="J96" s="61"/>
      <c r="K96" s="61"/>
      <c r="L96" s="61"/>
      <c r="M96" s="61"/>
      <c r="N96" s="61"/>
      <c r="O96" s="61"/>
      <c r="P96" s="61"/>
      <c r="Q96" s="61"/>
      <c r="R96" s="61"/>
    </row>
    <row r="97" spans="1:18" ht="15" customHeight="1" x14ac:dyDescent="0.25">
      <c r="A97" s="263"/>
      <c r="B97" s="264"/>
      <c r="C97" s="43" t="s">
        <v>78</v>
      </c>
      <c r="D97" s="61"/>
      <c r="E97" s="61"/>
      <c r="F97" s="61"/>
      <c r="G97" s="61"/>
      <c r="H97" s="61"/>
      <c r="I97" s="61"/>
      <c r="J97" s="61"/>
      <c r="K97" s="61"/>
      <c r="L97" s="61"/>
      <c r="M97" s="61"/>
      <c r="N97" s="61"/>
      <c r="O97" s="61"/>
      <c r="P97" s="61"/>
      <c r="Q97" s="61"/>
      <c r="R97" s="61"/>
    </row>
    <row r="98" spans="1:18" x14ac:dyDescent="0.25">
      <c r="A98" s="404"/>
      <c r="B98" s="405"/>
      <c r="C98" s="45" t="s">
        <v>79</v>
      </c>
      <c r="D98" s="61"/>
      <c r="E98" s="61"/>
      <c r="F98" s="61"/>
      <c r="G98" s="61"/>
      <c r="H98" s="61"/>
      <c r="I98" s="61"/>
      <c r="J98" s="61"/>
      <c r="K98" s="61"/>
      <c r="L98" s="61"/>
      <c r="M98" s="61"/>
      <c r="N98" s="61"/>
      <c r="O98" s="61"/>
      <c r="P98" s="61"/>
      <c r="Q98" s="61"/>
      <c r="R98" s="61"/>
    </row>
    <row r="99" spans="1:18" x14ac:dyDescent="0.25">
      <c r="A99" s="432" t="s">
        <v>74</v>
      </c>
      <c r="B99" s="433"/>
      <c r="C99" s="44">
        <v>347</v>
      </c>
      <c r="D99" s="61"/>
      <c r="E99" s="61"/>
      <c r="F99" s="61"/>
      <c r="G99" s="61"/>
      <c r="H99" s="61"/>
      <c r="I99" s="61"/>
      <c r="J99" s="61"/>
      <c r="K99" s="61"/>
      <c r="L99" s="61"/>
      <c r="M99" s="61"/>
      <c r="N99" s="61"/>
      <c r="O99" s="61"/>
      <c r="P99" s="61"/>
      <c r="Q99" s="61"/>
      <c r="R99" s="61"/>
    </row>
    <row r="100" spans="1:18" x14ac:dyDescent="0.25">
      <c r="A100" s="404" t="s">
        <v>247</v>
      </c>
      <c r="B100" s="405"/>
      <c r="C100" s="23">
        <v>0.43</v>
      </c>
      <c r="D100" s="61"/>
      <c r="E100" s="61"/>
      <c r="F100" s="61"/>
      <c r="G100" s="61"/>
      <c r="H100" s="61"/>
      <c r="I100" s="61"/>
      <c r="J100" s="61"/>
      <c r="K100" s="61"/>
      <c r="L100" s="61"/>
      <c r="M100" s="61"/>
      <c r="N100" s="61"/>
      <c r="O100" s="61"/>
      <c r="P100" s="61"/>
      <c r="Q100" s="61"/>
      <c r="R100" s="61"/>
    </row>
    <row r="101" spans="1:18" x14ac:dyDescent="0.25">
      <c r="A101" s="404" t="s">
        <v>248</v>
      </c>
      <c r="B101" s="405"/>
      <c r="C101" s="23">
        <v>0.43</v>
      </c>
      <c r="D101" s="61"/>
      <c r="E101" s="61"/>
      <c r="F101" s="61"/>
      <c r="G101" s="61"/>
      <c r="H101" s="61"/>
      <c r="I101" s="61"/>
      <c r="J101" s="61"/>
      <c r="K101" s="61"/>
      <c r="L101" s="61"/>
      <c r="M101" s="61"/>
      <c r="N101" s="61"/>
      <c r="O101" s="61"/>
      <c r="P101" s="61"/>
      <c r="Q101" s="61"/>
      <c r="R101" s="61"/>
    </row>
    <row r="102" spans="1:18" x14ac:dyDescent="0.25">
      <c r="A102" s="404" t="s">
        <v>249</v>
      </c>
      <c r="B102" s="405"/>
      <c r="C102" s="23">
        <v>0.08</v>
      </c>
      <c r="D102" s="61"/>
      <c r="E102" s="61"/>
      <c r="F102" s="61"/>
      <c r="G102" s="61"/>
      <c r="H102" s="61"/>
      <c r="I102" s="61"/>
      <c r="J102" s="61"/>
      <c r="K102" s="61"/>
      <c r="L102" s="61"/>
      <c r="M102" s="61"/>
      <c r="N102" s="61"/>
      <c r="O102" s="61"/>
      <c r="P102" s="61"/>
      <c r="Q102" s="61"/>
      <c r="R102" s="61"/>
    </row>
    <row r="103" spans="1:18" x14ac:dyDescent="0.25">
      <c r="A103" s="404" t="s">
        <v>250</v>
      </c>
      <c r="B103" s="405"/>
      <c r="C103" s="23">
        <v>0.03</v>
      </c>
      <c r="D103" s="61"/>
      <c r="E103" s="61"/>
      <c r="F103" s="61"/>
      <c r="G103" s="61"/>
      <c r="H103" s="61"/>
      <c r="I103" s="61"/>
      <c r="J103" s="61"/>
      <c r="K103" s="61"/>
      <c r="L103" s="61"/>
      <c r="M103" s="61"/>
      <c r="N103" s="61"/>
      <c r="O103" s="61"/>
      <c r="P103" s="61"/>
      <c r="Q103" s="61"/>
      <c r="R103" s="61"/>
    </row>
    <row r="104" spans="1:18" ht="15.75" customHeight="1" thickBot="1" x14ac:dyDescent="0.3">
      <c r="A104" s="434" t="s">
        <v>251</v>
      </c>
      <c r="B104" s="435"/>
      <c r="C104" s="25">
        <v>0.03</v>
      </c>
      <c r="D104" s="61"/>
      <c r="E104" s="61"/>
      <c r="F104" s="61"/>
      <c r="G104" s="61"/>
      <c r="H104" s="61"/>
      <c r="I104" s="61"/>
      <c r="J104" s="61"/>
      <c r="K104" s="61"/>
      <c r="L104" s="61"/>
      <c r="M104" s="61"/>
      <c r="N104" s="61"/>
      <c r="O104" s="61"/>
      <c r="P104" s="61"/>
      <c r="Q104" s="61"/>
      <c r="R104" s="61"/>
    </row>
    <row r="105" spans="1:18" x14ac:dyDescent="0.25">
      <c r="A105" s="264"/>
      <c r="B105" s="264"/>
      <c r="C105" s="21"/>
      <c r="D105" s="61"/>
      <c r="E105" s="61"/>
      <c r="F105" s="61"/>
      <c r="G105" s="61"/>
      <c r="H105" s="61"/>
      <c r="I105" s="61"/>
      <c r="J105" s="61"/>
      <c r="K105" s="61"/>
      <c r="L105" s="61"/>
      <c r="M105" s="61"/>
      <c r="N105" s="61"/>
      <c r="O105" s="61"/>
      <c r="P105" s="61"/>
      <c r="Q105" s="61"/>
      <c r="R105" s="61"/>
    </row>
    <row r="106" spans="1:18" s="230" customFormat="1" ht="15.75" customHeight="1" thickBot="1" x14ac:dyDescent="0.3">
      <c r="A106" s="204" t="s">
        <v>469</v>
      </c>
      <c r="B106" s="204"/>
      <c r="C106" s="21"/>
      <c r="D106" s="61"/>
      <c r="E106" s="61"/>
      <c r="F106" s="61"/>
      <c r="G106" s="61"/>
      <c r="H106" s="61"/>
      <c r="I106" s="61"/>
      <c r="J106" s="61"/>
      <c r="K106" s="61"/>
      <c r="L106" s="61"/>
      <c r="M106" s="61"/>
      <c r="N106" s="61"/>
      <c r="O106" s="61"/>
      <c r="P106" s="61"/>
      <c r="Q106" s="61"/>
      <c r="R106" s="61"/>
    </row>
    <row r="107" spans="1:18" ht="15.75" customHeight="1" x14ac:dyDescent="0.25">
      <c r="A107" s="263"/>
      <c r="B107" s="264"/>
      <c r="C107" s="43" t="s">
        <v>78</v>
      </c>
      <c r="D107" s="61"/>
      <c r="E107" s="61"/>
      <c r="F107" s="61"/>
      <c r="G107" s="61"/>
      <c r="H107" s="61"/>
      <c r="I107" s="61"/>
      <c r="J107" s="61"/>
      <c r="K107" s="61"/>
      <c r="L107" s="61"/>
      <c r="M107" s="61"/>
      <c r="N107" s="61"/>
      <c r="O107" s="61"/>
      <c r="P107" s="61"/>
      <c r="Q107" s="61"/>
      <c r="R107" s="61"/>
    </row>
    <row r="108" spans="1:18" ht="15.75" customHeight="1" x14ac:dyDescent="0.25">
      <c r="A108" s="404"/>
      <c r="B108" s="405"/>
      <c r="C108" s="45" t="s">
        <v>79</v>
      </c>
      <c r="D108" s="61"/>
      <c r="E108" s="61"/>
      <c r="F108" s="61"/>
      <c r="G108" s="61"/>
      <c r="H108" s="61"/>
      <c r="I108" s="61"/>
      <c r="J108" s="61"/>
      <c r="K108" s="61"/>
      <c r="L108" s="61"/>
      <c r="M108" s="61"/>
      <c r="N108" s="61"/>
      <c r="O108" s="61"/>
      <c r="P108" s="61"/>
      <c r="Q108" s="61"/>
      <c r="R108" s="61"/>
    </row>
    <row r="109" spans="1:18" ht="15.75" customHeight="1" x14ac:dyDescent="0.25">
      <c r="A109" s="432" t="s">
        <v>74</v>
      </c>
      <c r="B109" s="433"/>
      <c r="C109" s="44">
        <v>357</v>
      </c>
      <c r="D109" s="61"/>
      <c r="E109" s="61"/>
      <c r="F109" s="61"/>
      <c r="G109" s="61"/>
      <c r="H109" s="61"/>
      <c r="I109" s="61"/>
      <c r="J109" s="61"/>
      <c r="K109" s="61"/>
      <c r="L109" s="61"/>
      <c r="M109" s="61"/>
      <c r="N109" s="61"/>
      <c r="O109" s="61"/>
      <c r="P109" s="61"/>
      <c r="Q109" s="61"/>
      <c r="R109" s="61"/>
    </row>
    <row r="110" spans="1:18" ht="15.75" customHeight="1" x14ac:dyDescent="0.25">
      <c r="A110" s="253" t="s">
        <v>252</v>
      </c>
      <c r="B110" s="254"/>
      <c r="C110" s="23">
        <f>80/C109</f>
        <v>0.22408963585434175</v>
      </c>
      <c r="D110" s="61"/>
      <c r="E110" s="61"/>
      <c r="F110" s="61"/>
      <c r="G110" s="61"/>
      <c r="H110" s="61"/>
      <c r="I110" s="61"/>
      <c r="J110" s="61"/>
      <c r="K110" s="61"/>
      <c r="L110" s="61"/>
      <c r="M110" s="61"/>
      <c r="N110" s="61"/>
      <c r="O110" s="61"/>
      <c r="P110" s="61"/>
      <c r="Q110" s="61"/>
      <c r="R110" s="61"/>
    </row>
    <row r="111" spans="1:18" ht="15.75" customHeight="1" x14ac:dyDescent="0.25">
      <c r="A111" s="253" t="s">
        <v>253</v>
      </c>
      <c r="B111" s="254"/>
      <c r="C111" s="23">
        <f>255/C109</f>
        <v>0.7142857142857143</v>
      </c>
      <c r="D111" s="61"/>
      <c r="E111" s="61"/>
      <c r="F111" s="61"/>
      <c r="G111" s="61"/>
      <c r="H111" s="61"/>
      <c r="I111" s="61"/>
      <c r="J111" s="61"/>
      <c r="K111" s="61"/>
      <c r="L111" s="61"/>
      <c r="M111" s="61"/>
      <c r="N111" s="61"/>
      <c r="O111" s="61"/>
      <c r="P111" s="61"/>
      <c r="Q111" s="61"/>
      <c r="R111" s="61"/>
    </row>
    <row r="112" spans="1:18" ht="15.75" customHeight="1" x14ac:dyDescent="0.25">
      <c r="A112" s="179" t="s">
        <v>487</v>
      </c>
      <c r="B112" s="180"/>
      <c r="C112" s="23">
        <f>16/C109</f>
        <v>4.4817927170868348E-2</v>
      </c>
      <c r="D112" s="61"/>
      <c r="E112" s="61"/>
      <c r="F112" s="61"/>
      <c r="G112" s="61"/>
      <c r="H112" s="61"/>
      <c r="I112" s="61"/>
      <c r="J112" s="61"/>
      <c r="K112" s="61"/>
      <c r="L112" s="61"/>
      <c r="M112" s="61"/>
      <c r="N112" s="61"/>
      <c r="O112" s="61"/>
      <c r="P112" s="61"/>
      <c r="Q112" s="61"/>
      <c r="R112" s="61"/>
    </row>
    <row r="113" spans="1:18" ht="15.75" customHeight="1" thickBot="1" x14ac:dyDescent="0.3">
      <c r="A113" s="181" t="s">
        <v>608</v>
      </c>
      <c r="B113" s="182"/>
      <c r="C113" s="25">
        <f>6/C109</f>
        <v>1.680672268907563E-2</v>
      </c>
      <c r="D113" s="61"/>
      <c r="E113" s="61"/>
      <c r="F113" s="61"/>
      <c r="G113" s="61"/>
      <c r="H113" s="61"/>
      <c r="I113" s="61"/>
      <c r="J113" s="61"/>
      <c r="K113" s="61"/>
      <c r="L113" s="61"/>
      <c r="M113" s="61"/>
      <c r="N113" s="61"/>
      <c r="O113" s="61"/>
      <c r="P113" s="61"/>
      <c r="Q113" s="61"/>
      <c r="R113" s="61"/>
    </row>
    <row r="114" spans="1:18" x14ac:dyDescent="0.25">
      <c r="A114" s="266"/>
      <c r="B114" s="266"/>
      <c r="C114" s="21"/>
      <c r="D114" s="61"/>
      <c r="E114" s="61"/>
      <c r="F114" s="61"/>
      <c r="G114" s="61"/>
      <c r="H114" s="61"/>
      <c r="I114" s="61"/>
      <c r="J114" s="61"/>
      <c r="K114" s="61"/>
      <c r="L114" s="61"/>
      <c r="M114" s="61"/>
      <c r="N114" s="61"/>
      <c r="O114" s="61"/>
      <c r="P114" s="61"/>
      <c r="Q114" s="61"/>
      <c r="R114" s="61"/>
    </row>
    <row r="115" spans="1:18" s="230" customFormat="1" ht="14.4" thickBot="1" x14ac:dyDescent="0.3">
      <c r="A115" s="204" t="s">
        <v>470</v>
      </c>
      <c r="B115" s="204"/>
      <c r="C115" s="21"/>
      <c r="D115" s="61"/>
      <c r="E115" s="61"/>
      <c r="F115" s="61"/>
      <c r="G115" s="61"/>
      <c r="H115" s="61"/>
      <c r="I115" s="61"/>
      <c r="J115" s="61"/>
      <c r="K115" s="61"/>
      <c r="L115" s="61"/>
      <c r="M115" s="61"/>
      <c r="N115" s="61"/>
      <c r="O115" s="61"/>
      <c r="P115" s="61"/>
      <c r="Q115" s="61"/>
      <c r="R115" s="61"/>
    </row>
    <row r="116" spans="1:18" ht="15" customHeight="1" x14ac:dyDescent="0.25">
      <c r="A116" s="263"/>
      <c r="B116" s="264"/>
      <c r="C116" s="43" t="s">
        <v>78</v>
      </c>
      <c r="D116" s="61"/>
      <c r="E116" s="61"/>
      <c r="F116" s="61"/>
      <c r="G116" s="61"/>
      <c r="H116" s="61"/>
      <c r="I116" s="61"/>
      <c r="J116" s="61"/>
      <c r="K116" s="61"/>
      <c r="L116" s="61"/>
      <c r="M116" s="61"/>
      <c r="N116" s="61"/>
      <c r="O116" s="61"/>
      <c r="P116" s="61"/>
      <c r="Q116" s="61"/>
      <c r="R116" s="61"/>
    </row>
    <row r="117" spans="1:18" x14ac:dyDescent="0.25">
      <c r="A117" s="404"/>
      <c r="B117" s="405"/>
      <c r="C117" s="45" t="s">
        <v>79</v>
      </c>
      <c r="D117" s="61"/>
      <c r="E117" s="61"/>
      <c r="F117" s="61"/>
      <c r="G117" s="61"/>
      <c r="H117" s="61"/>
      <c r="I117" s="61"/>
      <c r="J117" s="61"/>
      <c r="K117" s="61"/>
      <c r="L117" s="61"/>
      <c r="M117" s="61"/>
      <c r="N117" s="61"/>
      <c r="O117" s="61"/>
      <c r="P117" s="61"/>
      <c r="Q117" s="61"/>
      <c r="R117" s="61"/>
    </row>
    <row r="118" spans="1:18" x14ac:dyDescent="0.25">
      <c r="A118" s="432" t="s">
        <v>74</v>
      </c>
      <c r="B118" s="433"/>
      <c r="C118" s="44">
        <v>357</v>
      </c>
      <c r="D118" s="61"/>
      <c r="E118" s="61"/>
      <c r="F118" s="61"/>
      <c r="G118" s="61"/>
      <c r="H118" s="61"/>
      <c r="I118" s="61"/>
      <c r="J118" s="61"/>
      <c r="K118" s="61"/>
      <c r="L118" s="61"/>
      <c r="M118" s="61"/>
      <c r="N118" s="61"/>
      <c r="O118" s="61"/>
      <c r="P118" s="61"/>
      <c r="Q118" s="61"/>
      <c r="R118" s="61"/>
    </row>
    <row r="119" spans="1:18" ht="15.75" customHeight="1" x14ac:dyDescent="0.25">
      <c r="A119" s="438" t="s">
        <v>254</v>
      </c>
      <c r="B119" s="439"/>
      <c r="C119" s="23">
        <v>0.42</v>
      </c>
      <c r="D119" s="61"/>
      <c r="E119" s="61"/>
      <c r="F119" s="61"/>
      <c r="G119" s="61"/>
      <c r="H119" s="61"/>
      <c r="I119" s="61"/>
      <c r="J119" s="61"/>
      <c r="K119" s="61"/>
      <c r="L119" s="61"/>
      <c r="M119" s="61"/>
      <c r="N119" s="61"/>
      <c r="O119" s="61"/>
      <c r="P119" s="61"/>
      <c r="Q119" s="61"/>
      <c r="R119" s="61"/>
    </row>
    <row r="120" spans="1:18" ht="15.75" customHeight="1" x14ac:dyDescent="0.25">
      <c r="A120" s="287" t="s">
        <v>255</v>
      </c>
      <c r="B120" s="288"/>
      <c r="C120" s="23">
        <v>0.4</v>
      </c>
      <c r="D120" s="61"/>
      <c r="E120" s="61"/>
      <c r="F120" s="61"/>
      <c r="G120" s="61"/>
      <c r="H120" s="61"/>
      <c r="I120" s="61"/>
      <c r="J120" s="61"/>
      <c r="K120" s="61"/>
      <c r="L120" s="61"/>
      <c r="M120" s="61"/>
      <c r="N120" s="61"/>
      <c r="O120" s="61"/>
      <c r="P120" s="61"/>
      <c r="Q120" s="61"/>
      <c r="R120" s="61"/>
    </row>
    <row r="121" spans="1:18" ht="15.75" customHeight="1" x14ac:dyDescent="0.25">
      <c r="A121" s="438" t="s">
        <v>256</v>
      </c>
      <c r="B121" s="439"/>
      <c r="C121" s="23">
        <v>0.36</v>
      </c>
      <c r="D121" s="61"/>
      <c r="E121" s="61"/>
      <c r="F121" s="61"/>
      <c r="G121" s="61"/>
      <c r="H121" s="61"/>
      <c r="I121" s="61"/>
      <c r="J121" s="61"/>
      <c r="K121" s="61"/>
      <c r="L121" s="61"/>
      <c r="M121" s="61"/>
      <c r="N121" s="61"/>
      <c r="O121" s="61"/>
      <c r="P121" s="61"/>
      <c r="Q121" s="61"/>
      <c r="R121" s="61"/>
    </row>
    <row r="122" spans="1:18" ht="15.75" customHeight="1" x14ac:dyDescent="0.25">
      <c r="A122" s="438" t="s">
        <v>257</v>
      </c>
      <c r="B122" s="439"/>
      <c r="C122" s="23">
        <v>0.17</v>
      </c>
      <c r="D122" s="61"/>
      <c r="E122" s="61"/>
      <c r="F122" s="61"/>
      <c r="G122" s="61"/>
      <c r="H122" s="61"/>
      <c r="I122" s="61"/>
      <c r="J122" s="61"/>
      <c r="K122" s="61"/>
      <c r="L122" s="61"/>
      <c r="M122" s="61"/>
      <c r="N122" s="61"/>
      <c r="O122" s="61"/>
      <c r="P122" s="61"/>
      <c r="Q122" s="61"/>
      <c r="R122" s="61"/>
    </row>
    <row r="123" spans="1:18" ht="15.75" customHeight="1" thickBot="1" x14ac:dyDescent="0.3">
      <c r="A123" s="289" t="s">
        <v>608</v>
      </c>
      <c r="B123" s="446"/>
      <c r="C123" s="25">
        <v>0.78</v>
      </c>
      <c r="D123" s="61"/>
      <c r="E123" s="61"/>
      <c r="F123" s="61"/>
      <c r="G123" s="61"/>
      <c r="H123" s="61"/>
      <c r="I123" s="61"/>
      <c r="J123" s="61"/>
      <c r="K123" s="61"/>
      <c r="L123" s="61"/>
      <c r="M123" s="61"/>
      <c r="N123" s="61"/>
      <c r="O123" s="61"/>
      <c r="P123" s="61"/>
      <c r="Q123" s="61"/>
      <c r="R123" s="61"/>
    </row>
    <row r="124" spans="1:18" x14ac:dyDescent="0.25">
      <c r="A124" s="266"/>
      <c r="B124" s="266"/>
      <c r="C124" s="21"/>
      <c r="D124" s="61"/>
      <c r="E124" s="61"/>
      <c r="F124" s="61"/>
      <c r="G124" s="61"/>
      <c r="H124" s="61"/>
      <c r="I124" s="61"/>
      <c r="J124" s="61"/>
      <c r="K124" s="61"/>
      <c r="L124" s="61"/>
      <c r="M124" s="61"/>
      <c r="N124" s="61"/>
      <c r="O124" s="61"/>
      <c r="P124" s="61"/>
      <c r="Q124" s="61"/>
      <c r="R124" s="61"/>
    </row>
    <row r="125" spans="1:18" s="230" customFormat="1" ht="14.4" thickBot="1" x14ac:dyDescent="0.3">
      <c r="A125" s="185" t="s">
        <v>471</v>
      </c>
      <c r="B125" s="185"/>
      <c r="C125" s="21"/>
      <c r="D125" s="61"/>
      <c r="E125" s="61"/>
      <c r="F125" s="61"/>
      <c r="G125" s="61"/>
      <c r="H125" s="61"/>
      <c r="I125" s="61"/>
      <c r="J125" s="61"/>
      <c r="K125" s="61"/>
      <c r="L125" s="61"/>
      <c r="M125" s="61"/>
      <c r="N125" s="61"/>
      <c r="O125" s="61"/>
      <c r="P125" s="61"/>
      <c r="Q125" s="61"/>
      <c r="R125" s="61"/>
    </row>
    <row r="126" spans="1:18" ht="15" customHeight="1" x14ac:dyDescent="0.25">
      <c r="A126" s="263"/>
      <c r="B126" s="264"/>
      <c r="C126" s="43" t="s">
        <v>78</v>
      </c>
      <c r="D126" s="61"/>
      <c r="E126" s="61"/>
      <c r="F126" s="61"/>
      <c r="G126" s="61"/>
      <c r="H126" s="61"/>
      <c r="I126" s="61"/>
      <c r="J126" s="61"/>
      <c r="K126" s="61"/>
      <c r="L126" s="61"/>
      <c r="M126" s="61"/>
      <c r="N126" s="61"/>
      <c r="O126" s="61"/>
      <c r="P126" s="61"/>
      <c r="Q126" s="61"/>
      <c r="R126" s="61"/>
    </row>
    <row r="127" spans="1:18" x14ac:dyDescent="0.25">
      <c r="A127" s="265"/>
      <c r="B127" s="266"/>
      <c r="C127" s="45" t="s">
        <v>79</v>
      </c>
      <c r="D127" s="61"/>
      <c r="E127" s="61"/>
      <c r="F127" s="61"/>
      <c r="G127" s="61"/>
      <c r="H127" s="61"/>
      <c r="I127" s="61"/>
      <c r="J127" s="61"/>
      <c r="K127" s="61"/>
      <c r="L127" s="61"/>
      <c r="M127" s="61"/>
      <c r="N127" s="61"/>
      <c r="O127" s="61"/>
      <c r="P127" s="61"/>
      <c r="Q127" s="61"/>
      <c r="R127" s="61"/>
    </row>
    <row r="128" spans="1:18" x14ac:dyDescent="0.25">
      <c r="A128" s="432" t="s">
        <v>74</v>
      </c>
      <c r="B128" s="433"/>
      <c r="C128" s="44">
        <v>356</v>
      </c>
      <c r="D128" s="61"/>
      <c r="E128" s="61"/>
      <c r="F128" s="61"/>
      <c r="G128" s="61"/>
      <c r="H128" s="61"/>
      <c r="I128" s="61"/>
      <c r="J128" s="61"/>
      <c r="K128" s="61"/>
      <c r="L128" s="61"/>
      <c r="M128" s="61"/>
      <c r="N128" s="61"/>
      <c r="O128" s="61"/>
      <c r="P128" s="61"/>
      <c r="Q128" s="61"/>
      <c r="R128" s="61"/>
    </row>
    <row r="129" spans="1:18" x14ac:dyDescent="0.25">
      <c r="A129" s="404" t="s">
        <v>258</v>
      </c>
      <c r="B129" s="405"/>
      <c r="C129" s="23">
        <v>0.79</v>
      </c>
      <c r="D129" s="61"/>
      <c r="E129" s="61"/>
      <c r="F129" s="61"/>
      <c r="G129" s="61"/>
      <c r="H129" s="61"/>
      <c r="I129" s="61"/>
      <c r="J129" s="61"/>
      <c r="K129" s="61"/>
      <c r="L129" s="61"/>
      <c r="M129" s="61"/>
      <c r="N129" s="61"/>
      <c r="O129" s="61"/>
      <c r="P129" s="61"/>
      <c r="Q129" s="61"/>
      <c r="R129" s="61"/>
    </row>
    <row r="130" spans="1:18" x14ac:dyDescent="0.25">
      <c r="A130" s="404" t="s">
        <v>259</v>
      </c>
      <c r="B130" s="405"/>
      <c r="C130" s="23">
        <v>0.19</v>
      </c>
      <c r="D130" s="61"/>
      <c r="E130" s="61"/>
      <c r="F130" s="61"/>
      <c r="G130" s="61"/>
      <c r="H130" s="61"/>
      <c r="I130" s="61"/>
      <c r="J130" s="61"/>
      <c r="K130" s="61"/>
      <c r="L130" s="61"/>
      <c r="M130" s="61"/>
      <c r="N130" s="61"/>
      <c r="O130" s="61"/>
      <c r="P130" s="61"/>
      <c r="Q130" s="61"/>
      <c r="R130" s="61"/>
    </row>
    <row r="131" spans="1:18" x14ac:dyDescent="0.25">
      <c r="A131" s="404" t="s">
        <v>260</v>
      </c>
      <c r="B131" s="405"/>
      <c r="C131" s="23">
        <v>0.02</v>
      </c>
      <c r="D131" s="61"/>
      <c r="E131" s="61"/>
      <c r="F131" s="61"/>
      <c r="G131" s="61"/>
      <c r="H131" s="61"/>
      <c r="I131" s="61"/>
      <c r="J131" s="61"/>
      <c r="K131" s="61"/>
      <c r="L131" s="61"/>
      <c r="M131" s="61"/>
      <c r="N131" s="61"/>
      <c r="O131" s="61"/>
      <c r="P131" s="61"/>
      <c r="Q131" s="61"/>
      <c r="R131" s="61"/>
    </row>
    <row r="132" spans="1:18" ht="15.75" customHeight="1" thickBot="1" x14ac:dyDescent="0.3">
      <c r="A132" s="434" t="s">
        <v>265</v>
      </c>
      <c r="B132" s="435"/>
      <c r="C132" s="25">
        <v>0</v>
      </c>
      <c r="D132" s="61"/>
      <c r="E132" s="61"/>
      <c r="F132" s="61"/>
      <c r="G132" s="61"/>
      <c r="H132" s="61"/>
      <c r="I132" s="61"/>
      <c r="J132" s="61"/>
      <c r="K132" s="61"/>
      <c r="L132" s="61"/>
      <c r="M132" s="61"/>
      <c r="N132" s="61"/>
      <c r="O132" s="61"/>
      <c r="P132" s="61"/>
      <c r="Q132" s="61"/>
      <c r="R132" s="61"/>
    </row>
    <row r="133" spans="1:18" x14ac:dyDescent="0.25">
      <c r="A133" s="264"/>
      <c r="B133" s="264"/>
      <c r="C133" s="21"/>
      <c r="D133" s="61"/>
      <c r="E133" s="61"/>
      <c r="F133" s="61"/>
      <c r="G133" s="61"/>
      <c r="H133" s="61"/>
      <c r="I133" s="61"/>
      <c r="J133" s="61"/>
      <c r="K133" s="61"/>
      <c r="L133" s="61"/>
      <c r="M133" s="61"/>
      <c r="N133" s="61"/>
      <c r="O133" s="61"/>
      <c r="P133" s="61"/>
      <c r="Q133" s="61"/>
      <c r="R133" s="61"/>
    </row>
    <row r="134" spans="1:18" s="230" customFormat="1" ht="14.4" thickBot="1" x14ac:dyDescent="0.3">
      <c r="A134" s="204" t="s">
        <v>472</v>
      </c>
      <c r="B134" s="204"/>
      <c r="C134" s="21"/>
      <c r="D134" s="61"/>
      <c r="E134" s="61"/>
      <c r="F134" s="61"/>
      <c r="G134" s="61"/>
      <c r="H134" s="61"/>
      <c r="I134" s="61"/>
      <c r="J134" s="61"/>
      <c r="K134" s="61"/>
      <c r="L134" s="61"/>
      <c r="M134" s="61"/>
      <c r="N134" s="61"/>
      <c r="O134" s="61"/>
      <c r="P134" s="61"/>
      <c r="Q134" s="61"/>
      <c r="R134" s="61"/>
    </row>
    <row r="135" spans="1:18" ht="15" customHeight="1" x14ac:dyDescent="0.25">
      <c r="A135" s="263"/>
      <c r="B135" s="264"/>
      <c r="C135" s="43" t="s">
        <v>78</v>
      </c>
      <c r="D135" s="61"/>
      <c r="E135" s="61"/>
      <c r="F135" s="61"/>
      <c r="G135" s="61"/>
      <c r="H135" s="61"/>
      <c r="I135" s="61"/>
      <c r="J135" s="61"/>
      <c r="K135" s="61"/>
      <c r="L135" s="61"/>
      <c r="M135" s="61"/>
      <c r="N135" s="61"/>
      <c r="O135" s="61"/>
      <c r="P135" s="61"/>
      <c r="Q135" s="61"/>
      <c r="R135" s="61"/>
    </row>
    <row r="136" spans="1:18" x14ac:dyDescent="0.25">
      <c r="A136" s="265"/>
      <c r="B136" s="266"/>
      <c r="C136" s="45" t="s">
        <v>79</v>
      </c>
      <c r="D136" s="61"/>
      <c r="E136" s="61"/>
      <c r="F136" s="61"/>
      <c r="G136" s="61"/>
      <c r="H136" s="61"/>
      <c r="I136" s="61"/>
      <c r="J136" s="61"/>
      <c r="K136" s="61"/>
      <c r="L136" s="61"/>
      <c r="M136" s="61"/>
      <c r="N136" s="61"/>
      <c r="O136" s="61"/>
      <c r="P136" s="61"/>
      <c r="Q136" s="61"/>
      <c r="R136" s="61"/>
    </row>
    <row r="137" spans="1:18" x14ac:dyDescent="0.25">
      <c r="A137" s="432" t="s">
        <v>74</v>
      </c>
      <c r="B137" s="433"/>
      <c r="C137" s="44">
        <v>357</v>
      </c>
      <c r="D137" s="61"/>
      <c r="E137" s="61"/>
      <c r="F137" s="61"/>
      <c r="G137" s="61"/>
      <c r="H137" s="61"/>
      <c r="I137" s="61"/>
      <c r="J137" s="61"/>
      <c r="K137" s="61"/>
      <c r="L137" s="61"/>
      <c r="M137" s="61"/>
      <c r="N137" s="61"/>
      <c r="O137" s="61"/>
      <c r="P137" s="61"/>
      <c r="Q137" s="61"/>
      <c r="R137" s="61"/>
    </row>
    <row r="138" spans="1:18" x14ac:dyDescent="0.25">
      <c r="A138" s="404" t="s">
        <v>261</v>
      </c>
      <c r="B138" s="405"/>
      <c r="C138" s="23">
        <f>81/C137</f>
        <v>0.22689075630252101</v>
      </c>
      <c r="D138" s="61"/>
      <c r="E138" s="61"/>
      <c r="F138" s="61"/>
      <c r="G138" s="61"/>
      <c r="H138" s="61"/>
      <c r="I138" s="61"/>
      <c r="J138" s="61"/>
      <c r="K138" s="61"/>
      <c r="L138" s="61"/>
      <c r="M138" s="61"/>
      <c r="N138" s="61"/>
      <c r="O138" s="61"/>
      <c r="P138" s="61"/>
      <c r="Q138" s="61"/>
      <c r="R138" s="61"/>
    </row>
    <row r="139" spans="1:18" x14ac:dyDescent="0.25">
      <c r="A139" s="404" t="s">
        <v>262</v>
      </c>
      <c r="B139" s="405"/>
      <c r="C139" s="23">
        <f>126/C137</f>
        <v>0.35294117647058826</v>
      </c>
      <c r="D139" s="61"/>
      <c r="E139" s="61"/>
      <c r="F139" s="61"/>
      <c r="G139" s="61"/>
      <c r="H139" s="61"/>
      <c r="I139" s="61"/>
      <c r="J139" s="61"/>
      <c r="K139" s="61"/>
      <c r="L139" s="61"/>
      <c r="M139" s="61"/>
      <c r="N139" s="61"/>
      <c r="O139" s="61"/>
      <c r="P139" s="61"/>
      <c r="Q139" s="61"/>
      <c r="R139" s="61"/>
    </row>
    <row r="140" spans="1:18" x14ac:dyDescent="0.25">
      <c r="A140" s="404" t="s">
        <v>263</v>
      </c>
      <c r="B140" s="405"/>
      <c r="C140" s="23">
        <f>130/C137</f>
        <v>0.36414565826330531</v>
      </c>
      <c r="D140" s="61"/>
      <c r="E140" s="61"/>
      <c r="F140" s="61"/>
      <c r="G140" s="61"/>
      <c r="H140" s="61"/>
      <c r="I140" s="61"/>
      <c r="J140" s="61"/>
      <c r="K140" s="61"/>
      <c r="L140" s="61"/>
      <c r="M140" s="61"/>
      <c r="N140" s="61"/>
      <c r="O140" s="61"/>
      <c r="P140" s="61"/>
      <c r="Q140" s="61"/>
      <c r="R140" s="61"/>
    </row>
    <row r="141" spans="1:18" x14ac:dyDescent="0.25">
      <c r="A141" s="404" t="s">
        <v>264</v>
      </c>
      <c r="B141" s="405"/>
      <c r="C141" s="23">
        <f>15/C137</f>
        <v>4.2016806722689079E-2</v>
      </c>
      <c r="D141" s="61"/>
      <c r="E141" s="61"/>
      <c r="F141" s="61"/>
      <c r="G141" s="61"/>
      <c r="H141" s="61"/>
      <c r="I141" s="61"/>
      <c r="J141" s="61"/>
      <c r="K141" s="61"/>
      <c r="L141" s="61"/>
      <c r="M141" s="61"/>
      <c r="N141" s="61"/>
      <c r="O141" s="61"/>
      <c r="P141" s="61"/>
      <c r="Q141" s="61"/>
      <c r="R141" s="61"/>
    </row>
    <row r="142" spans="1:18" ht="15.75" customHeight="1" x14ac:dyDescent="0.25">
      <c r="A142" s="404" t="s">
        <v>488</v>
      </c>
      <c r="B142" s="405"/>
      <c r="C142" s="23">
        <f>1/C137</f>
        <v>2.8011204481792717E-3</v>
      </c>
      <c r="D142" s="61"/>
      <c r="E142" s="61"/>
      <c r="F142" s="61"/>
      <c r="G142" s="61"/>
      <c r="H142" s="61"/>
      <c r="I142" s="61"/>
      <c r="J142" s="61"/>
      <c r="K142" s="61"/>
      <c r="L142" s="61"/>
      <c r="M142" s="61"/>
      <c r="N142" s="61"/>
      <c r="O142" s="61"/>
      <c r="P142" s="61"/>
      <c r="Q142" s="61"/>
      <c r="R142" s="61"/>
    </row>
    <row r="143" spans="1:18" ht="15.75" customHeight="1" thickBot="1" x14ac:dyDescent="0.3">
      <c r="A143" s="310" t="s">
        <v>648</v>
      </c>
      <c r="B143" s="435"/>
      <c r="C143" s="25">
        <f>4/C137</f>
        <v>1.1204481792717087E-2</v>
      </c>
      <c r="D143" s="61"/>
      <c r="E143" s="61"/>
      <c r="F143" s="61"/>
      <c r="G143" s="61"/>
      <c r="H143" s="61"/>
      <c r="I143" s="61"/>
      <c r="J143" s="61"/>
      <c r="K143" s="61"/>
      <c r="L143" s="61"/>
      <c r="M143" s="61"/>
      <c r="N143" s="61"/>
      <c r="O143" s="61"/>
      <c r="P143" s="61"/>
      <c r="Q143" s="61"/>
      <c r="R143" s="61"/>
    </row>
    <row r="144" spans="1:18" x14ac:dyDescent="0.25">
      <c r="A144" s="266"/>
      <c r="B144" s="266"/>
      <c r="C144" s="21"/>
      <c r="D144" s="61"/>
      <c r="E144" s="61"/>
      <c r="F144" s="61"/>
      <c r="G144" s="61"/>
      <c r="H144" s="61"/>
      <c r="I144" s="61"/>
      <c r="J144" s="61"/>
      <c r="K144" s="61"/>
      <c r="L144" s="61"/>
      <c r="M144" s="61"/>
      <c r="N144" s="61"/>
      <c r="O144" s="61"/>
      <c r="P144" s="61"/>
      <c r="Q144" s="61"/>
      <c r="R144" s="61"/>
    </row>
    <row r="145" spans="1:18" s="230" customFormat="1" ht="14.4" thickBot="1" x14ac:dyDescent="0.3">
      <c r="A145" s="185" t="s">
        <v>473</v>
      </c>
      <c r="B145" s="185"/>
      <c r="C145" s="21"/>
      <c r="D145" s="61"/>
      <c r="E145" s="61"/>
      <c r="F145" s="61"/>
      <c r="G145" s="61"/>
      <c r="H145" s="61"/>
      <c r="I145" s="61"/>
      <c r="J145" s="61"/>
      <c r="K145" s="61"/>
      <c r="L145" s="61"/>
      <c r="M145" s="61"/>
      <c r="N145" s="61"/>
      <c r="O145" s="61"/>
      <c r="P145" s="61"/>
      <c r="Q145" s="61"/>
      <c r="R145" s="61"/>
    </row>
    <row r="146" spans="1:18" ht="15" customHeight="1" x14ac:dyDescent="0.25">
      <c r="A146" s="263"/>
      <c r="B146" s="264"/>
      <c r="C146" s="43" t="s">
        <v>78</v>
      </c>
      <c r="D146" s="61"/>
      <c r="E146" s="61"/>
      <c r="F146" s="61"/>
      <c r="G146" s="61"/>
      <c r="H146" s="61"/>
      <c r="I146" s="61"/>
      <c r="J146" s="61"/>
      <c r="K146" s="61"/>
      <c r="L146" s="61"/>
      <c r="M146" s="61"/>
      <c r="N146" s="61"/>
      <c r="O146" s="61"/>
      <c r="P146" s="61"/>
      <c r="Q146" s="61"/>
      <c r="R146" s="61"/>
    </row>
    <row r="147" spans="1:18" x14ac:dyDescent="0.25">
      <c r="A147" s="404"/>
      <c r="B147" s="405"/>
      <c r="C147" s="45" t="s">
        <v>79</v>
      </c>
      <c r="D147" s="61"/>
      <c r="E147" s="61"/>
      <c r="F147" s="61"/>
      <c r="G147" s="61"/>
      <c r="H147" s="61"/>
      <c r="I147" s="61"/>
      <c r="J147" s="61"/>
      <c r="K147" s="61"/>
      <c r="L147" s="61"/>
      <c r="M147" s="61"/>
      <c r="N147" s="61"/>
      <c r="O147" s="61"/>
      <c r="P147" s="61"/>
      <c r="Q147" s="61"/>
      <c r="R147" s="61"/>
    </row>
    <row r="148" spans="1:18" x14ac:dyDescent="0.25">
      <c r="A148" s="432" t="s">
        <v>74</v>
      </c>
      <c r="B148" s="433"/>
      <c r="C148" s="44">
        <v>355</v>
      </c>
      <c r="D148" s="61"/>
      <c r="E148" s="61"/>
      <c r="F148" s="61"/>
      <c r="G148" s="61"/>
      <c r="H148" s="61"/>
      <c r="I148" s="61"/>
      <c r="J148" s="61"/>
      <c r="K148" s="61"/>
      <c r="L148" s="61"/>
      <c r="M148" s="61"/>
      <c r="N148" s="61"/>
      <c r="O148" s="61"/>
      <c r="P148" s="61"/>
      <c r="Q148" s="61"/>
      <c r="R148" s="61"/>
    </row>
    <row r="149" spans="1:18" x14ac:dyDescent="0.25">
      <c r="A149" s="404" t="s">
        <v>258</v>
      </c>
      <c r="B149" s="405"/>
      <c r="C149" s="23">
        <f>219/C148</f>
        <v>0.61690140845070418</v>
      </c>
      <c r="D149" s="61"/>
      <c r="E149" s="61"/>
      <c r="F149" s="61"/>
      <c r="G149" s="61"/>
      <c r="H149" s="61"/>
      <c r="I149" s="61"/>
      <c r="J149" s="61"/>
      <c r="K149" s="61"/>
      <c r="L149" s="61"/>
      <c r="M149" s="61"/>
      <c r="N149" s="61"/>
      <c r="O149" s="61"/>
      <c r="P149" s="61"/>
      <c r="Q149" s="61"/>
      <c r="R149" s="61"/>
    </row>
    <row r="150" spans="1:18" x14ac:dyDescent="0.25">
      <c r="A150" s="404" t="s">
        <v>259</v>
      </c>
      <c r="B150" s="405"/>
      <c r="C150" s="23">
        <f>123/C148</f>
        <v>0.3464788732394366</v>
      </c>
      <c r="D150" s="61"/>
      <c r="E150" s="61"/>
      <c r="F150" s="61"/>
      <c r="G150" s="61"/>
      <c r="H150" s="61"/>
      <c r="I150" s="61"/>
      <c r="J150" s="61"/>
      <c r="K150" s="61"/>
      <c r="L150" s="61"/>
      <c r="M150" s="61"/>
      <c r="N150" s="61"/>
      <c r="O150" s="61"/>
      <c r="P150" s="61"/>
      <c r="Q150" s="61"/>
      <c r="R150" s="61"/>
    </row>
    <row r="151" spans="1:18" x14ac:dyDescent="0.25">
      <c r="A151" s="404" t="s">
        <v>260</v>
      </c>
      <c r="B151" s="405"/>
      <c r="C151" s="23">
        <f>9/C148</f>
        <v>2.5352112676056339E-2</v>
      </c>
      <c r="D151" s="61"/>
      <c r="E151" s="61"/>
      <c r="F151" s="61"/>
      <c r="G151" s="61"/>
      <c r="H151" s="61"/>
      <c r="I151" s="61"/>
      <c r="J151" s="61"/>
      <c r="K151" s="61"/>
      <c r="L151" s="61"/>
      <c r="M151" s="61"/>
      <c r="N151" s="61"/>
      <c r="O151" s="61"/>
      <c r="P151" s="61"/>
      <c r="Q151" s="61"/>
      <c r="R151" s="61"/>
    </row>
    <row r="152" spans="1:18" ht="15.75" customHeight="1" thickBot="1" x14ac:dyDescent="0.3">
      <c r="A152" s="434" t="s">
        <v>265</v>
      </c>
      <c r="B152" s="435"/>
      <c r="C152" s="25">
        <f>4/C148</f>
        <v>1.1267605633802818E-2</v>
      </c>
      <c r="D152" s="61"/>
      <c r="E152" s="61"/>
      <c r="F152" s="61"/>
      <c r="G152" s="61"/>
      <c r="H152" s="61"/>
      <c r="I152" s="61"/>
      <c r="J152" s="61"/>
      <c r="K152" s="61"/>
      <c r="L152" s="61"/>
      <c r="M152" s="61"/>
      <c r="N152" s="61"/>
      <c r="O152" s="61"/>
      <c r="P152" s="61"/>
      <c r="Q152" s="61"/>
      <c r="R152" s="61"/>
    </row>
    <row r="153" spans="1:18" x14ac:dyDescent="0.25">
      <c r="A153" s="264"/>
      <c r="B153" s="264"/>
      <c r="C153" s="61"/>
      <c r="D153" s="61"/>
      <c r="E153" s="61"/>
      <c r="F153" s="61"/>
      <c r="G153" s="61"/>
      <c r="H153" s="61"/>
      <c r="I153" s="61"/>
      <c r="J153" s="61"/>
      <c r="K153" s="61"/>
      <c r="L153" s="61"/>
      <c r="M153" s="61"/>
      <c r="N153" s="61"/>
      <c r="O153" s="61"/>
      <c r="P153" s="61"/>
      <c r="Q153" s="61"/>
      <c r="R153" s="61"/>
    </row>
    <row r="154" spans="1:18" s="230" customFormat="1" ht="14.4" thickBot="1" x14ac:dyDescent="0.3">
      <c r="A154" s="204" t="s">
        <v>474</v>
      </c>
      <c r="B154" s="204"/>
      <c r="C154" s="61"/>
      <c r="D154" s="61"/>
      <c r="E154" s="61"/>
      <c r="F154" s="61"/>
      <c r="G154" s="61"/>
      <c r="H154" s="61"/>
      <c r="I154" s="61"/>
      <c r="J154" s="61"/>
      <c r="K154" s="61"/>
      <c r="L154" s="61"/>
      <c r="M154" s="61"/>
      <c r="N154" s="61"/>
      <c r="O154" s="61"/>
      <c r="P154" s="61"/>
      <c r="Q154" s="61"/>
      <c r="R154" s="61"/>
    </row>
    <row r="155" spans="1:18" ht="15" customHeight="1" x14ac:dyDescent="0.25">
      <c r="A155" s="263"/>
      <c r="B155" s="264"/>
      <c r="C155" s="62" t="s">
        <v>78</v>
      </c>
      <c r="D155" s="61"/>
      <c r="E155" s="61"/>
      <c r="F155" s="61"/>
      <c r="G155" s="61"/>
      <c r="H155" s="61"/>
      <c r="I155" s="61"/>
      <c r="J155" s="61"/>
      <c r="K155" s="61"/>
      <c r="L155" s="61"/>
      <c r="M155" s="61"/>
      <c r="N155" s="61"/>
      <c r="O155" s="61"/>
      <c r="P155" s="61"/>
      <c r="Q155" s="61"/>
      <c r="R155" s="61"/>
    </row>
    <row r="156" spans="1:18" x14ac:dyDescent="0.25">
      <c r="A156" s="404"/>
      <c r="B156" s="405"/>
      <c r="C156" s="45" t="s">
        <v>79</v>
      </c>
      <c r="D156" s="61"/>
      <c r="E156" s="61"/>
      <c r="F156" s="61"/>
      <c r="G156" s="61"/>
      <c r="H156" s="61"/>
      <c r="I156" s="61"/>
      <c r="J156" s="61"/>
      <c r="K156" s="61"/>
      <c r="L156" s="61"/>
      <c r="M156" s="61"/>
      <c r="N156" s="61"/>
      <c r="O156" s="61"/>
      <c r="P156" s="61"/>
      <c r="Q156" s="61"/>
      <c r="R156" s="61"/>
    </row>
    <row r="157" spans="1:18" x14ac:dyDescent="0.25">
      <c r="A157" s="432" t="s">
        <v>74</v>
      </c>
      <c r="B157" s="433"/>
      <c r="C157" s="44">
        <v>357</v>
      </c>
      <c r="D157" s="61"/>
      <c r="E157" s="61"/>
      <c r="F157" s="61"/>
      <c r="G157" s="61"/>
      <c r="H157" s="61"/>
      <c r="I157" s="61"/>
      <c r="J157" s="61"/>
      <c r="K157" s="61"/>
      <c r="L157" s="61"/>
      <c r="M157" s="61"/>
      <c r="N157" s="61"/>
      <c r="O157" s="61"/>
      <c r="P157" s="61"/>
      <c r="Q157" s="61"/>
      <c r="R157" s="61"/>
    </row>
    <row r="158" spans="1:18" x14ac:dyDescent="0.25">
      <c r="A158" s="404" t="s">
        <v>80</v>
      </c>
      <c r="B158" s="405"/>
      <c r="C158" s="23">
        <f>299/C157</f>
        <v>0.83753501400560226</v>
      </c>
      <c r="D158" s="61"/>
      <c r="E158" s="61"/>
      <c r="F158" s="61"/>
      <c r="G158" s="61"/>
      <c r="H158" s="61"/>
      <c r="I158" s="61"/>
      <c r="J158" s="61"/>
      <c r="K158" s="61"/>
      <c r="L158" s="61"/>
      <c r="M158" s="61"/>
      <c r="N158" s="61"/>
      <c r="O158" s="61"/>
      <c r="P158" s="61"/>
      <c r="Q158" s="61"/>
      <c r="R158" s="61"/>
    </row>
    <row r="159" spans="1:18" ht="15.75" customHeight="1" x14ac:dyDescent="0.25">
      <c r="A159" s="404" t="s">
        <v>81</v>
      </c>
      <c r="B159" s="405"/>
      <c r="C159" s="23">
        <f>18/C157</f>
        <v>5.0420168067226892E-2</v>
      </c>
      <c r="D159" s="61"/>
      <c r="E159" s="61"/>
      <c r="F159" s="61"/>
      <c r="G159" s="61"/>
      <c r="H159" s="61"/>
      <c r="I159" s="61"/>
      <c r="J159" s="61"/>
      <c r="K159" s="61"/>
      <c r="L159" s="61"/>
      <c r="M159" s="61"/>
      <c r="N159" s="61"/>
      <c r="O159" s="61"/>
      <c r="P159" s="61"/>
      <c r="Q159" s="61"/>
      <c r="R159" s="61"/>
    </row>
    <row r="160" spans="1:18" ht="15.75" customHeight="1" x14ac:dyDescent="0.25">
      <c r="A160" s="308" t="s">
        <v>649</v>
      </c>
      <c r="B160" s="405"/>
      <c r="C160" s="23">
        <f>39/C157</f>
        <v>0.1092436974789916</v>
      </c>
      <c r="D160" s="61"/>
      <c r="E160" s="61"/>
      <c r="F160" s="61"/>
      <c r="G160" s="61"/>
      <c r="H160" s="61"/>
      <c r="I160" s="61"/>
      <c r="J160" s="61"/>
      <c r="K160" s="61"/>
      <c r="L160" s="61"/>
      <c r="M160" s="61"/>
      <c r="N160" s="61"/>
      <c r="O160" s="61"/>
      <c r="P160" s="61"/>
      <c r="Q160" s="61"/>
      <c r="R160" s="61"/>
    </row>
    <row r="161" spans="1:18" ht="15.75" customHeight="1" thickBot="1" x14ac:dyDescent="0.3">
      <c r="A161" s="310" t="s">
        <v>608</v>
      </c>
      <c r="B161" s="435"/>
      <c r="C161" s="25">
        <f>1/C157</f>
        <v>2.8011204481792717E-3</v>
      </c>
      <c r="D161" s="61"/>
      <c r="E161" s="61"/>
      <c r="F161" s="61"/>
      <c r="G161" s="61"/>
      <c r="H161" s="61"/>
      <c r="I161" s="61"/>
      <c r="J161" s="61"/>
      <c r="K161" s="61"/>
      <c r="L161" s="61"/>
      <c r="M161" s="61"/>
      <c r="N161" s="61"/>
      <c r="O161" s="61"/>
      <c r="P161" s="61"/>
      <c r="Q161" s="61"/>
      <c r="R161" s="61"/>
    </row>
    <row r="162" spans="1:18" x14ac:dyDescent="0.25">
      <c r="A162" s="405"/>
      <c r="B162" s="405"/>
      <c r="C162" s="18"/>
      <c r="D162" s="61"/>
      <c r="E162" s="61"/>
      <c r="F162" s="61"/>
      <c r="G162" s="61"/>
      <c r="H162" s="61"/>
      <c r="I162" s="61"/>
      <c r="J162" s="61"/>
      <c r="K162" s="61"/>
      <c r="L162" s="61"/>
      <c r="M162" s="61"/>
      <c r="N162" s="61"/>
      <c r="O162" s="61"/>
      <c r="P162" s="61"/>
      <c r="Q162" s="61"/>
      <c r="R162" s="61"/>
    </row>
    <row r="163" spans="1:18" s="110" customFormat="1" x14ac:dyDescent="0.25">
      <c r="A163" s="231" t="s">
        <v>536</v>
      </c>
      <c r="B163" s="231"/>
      <c r="C163" s="124"/>
      <c r="D163" s="107"/>
      <c r="E163" s="107"/>
      <c r="F163" s="107"/>
      <c r="G163" s="107"/>
      <c r="H163" s="107"/>
      <c r="I163" s="107"/>
      <c r="J163" s="107"/>
      <c r="K163" s="107"/>
      <c r="L163" s="107"/>
      <c r="M163" s="107"/>
      <c r="N163" s="107"/>
      <c r="O163" s="107"/>
      <c r="P163" s="107"/>
      <c r="Q163" s="107"/>
      <c r="R163" s="107"/>
    </row>
    <row r="164" spans="1:18" x14ac:dyDescent="0.25">
      <c r="A164" s="307"/>
      <c r="B164" s="307"/>
      <c r="C164" s="61"/>
      <c r="D164" s="61"/>
      <c r="E164" s="61"/>
      <c r="F164" s="61"/>
      <c r="G164" s="61"/>
      <c r="H164" s="61"/>
      <c r="I164" s="61"/>
      <c r="J164" s="61"/>
      <c r="K164" s="61"/>
      <c r="L164" s="61"/>
      <c r="M164" s="61"/>
      <c r="N164" s="61"/>
      <c r="O164" s="61"/>
      <c r="P164" s="61"/>
      <c r="Q164" s="61"/>
      <c r="R164" s="61"/>
    </row>
    <row r="165" spans="1:18" s="16" customFormat="1" ht="14.4" thickBot="1" x14ac:dyDescent="0.3">
      <c r="A165" s="204" t="s">
        <v>475</v>
      </c>
      <c r="B165" s="204"/>
      <c r="C165" s="63"/>
      <c r="D165" s="63"/>
      <c r="E165" s="63"/>
      <c r="F165" s="63"/>
      <c r="G165" s="63"/>
      <c r="H165" s="63"/>
      <c r="I165" s="63"/>
      <c r="J165" s="63"/>
      <c r="K165" s="63"/>
      <c r="L165" s="63"/>
      <c r="M165" s="63"/>
      <c r="N165" s="63"/>
      <c r="O165" s="63"/>
      <c r="P165" s="63"/>
      <c r="Q165" s="63"/>
      <c r="R165" s="63"/>
    </row>
    <row r="166" spans="1:18" ht="15" customHeight="1" x14ac:dyDescent="0.25">
      <c r="A166" s="263"/>
      <c r="B166" s="264"/>
      <c r="C166" s="43" t="s">
        <v>78</v>
      </c>
      <c r="D166" s="61"/>
      <c r="E166" s="61"/>
      <c r="F166" s="61"/>
      <c r="G166" s="61"/>
      <c r="H166" s="61"/>
      <c r="I166" s="61"/>
      <c r="J166" s="61"/>
      <c r="K166" s="61"/>
      <c r="L166" s="61"/>
      <c r="M166" s="61"/>
      <c r="N166" s="61"/>
      <c r="O166" s="61"/>
      <c r="P166" s="61"/>
      <c r="Q166" s="61"/>
      <c r="R166" s="61"/>
    </row>
    <row r="167" spans="1:18" x14ac:dyDescent="0.25">
      <c r="A167" s="404"/>
      <c r="B167" s="405"/>
      <c r="C167" s="45" t="s">
        <v>79</v>
      </c>
      <c r="D167" s="61"/>
      <c r="E167" s="61"/>
      <c r="F167" s="61"/>
      <c r="G167" s="61"/>
      <c r="H167" s="61"/>
      <c r="I167" s="61"/>
      <c r="J167" s="61"/>
      <c r="K167" s="61"/>
      <c r="L167" s="61"/>
      <c r="M167" s="61"/>
      <c r="N167" s="61"/>
      <c r="O167" s="61"/>
      <c r="P167" s="61"/>
      <c r="Q167" s="61"/>
      <c r="R167" s="61"/>
    </row>
    <row r="168" spans="1:18" x14ac:dyDescent="0.25">
      <c r="A168" s="432" t="s">
        <v>74</v>
      </c>
      <c r="B168" s="433"/>
      <c r="C168" s="44">
        <v>357</v>
      </c>
      <c r="D168" s="61"/>
      <c r="E168" s="61"/>
      <c r="F168" s="61"/>
      <c r="G168" s="61"/>
      <c r="H168" s="61"/>
      <c r="I168" s="61"/>
      <c r="J168" s="61"/>
      <c r="K168" s="61"/>
      <c r="L168" s="61"/>
      <c r="M168" s="61"/>
      <c r="N168" s="61"/>
      <c r="O168" s="61"/>
      <c r="P168" s="61"/>
      <c r="Q168" s="61"/>
      <c r="R168" s="61"/>
    </row>
    <row r="169" spans="1:18" x14ac:dyDescent="0.25">
      <c r="A169" s="404" t="s">
        <v>489</v>
      </c>
      <c r="B169" s="405"/>
      <c r="C169" s="23">
        <f>100/C168</f>
        <v>0.28011204481792717</v>
      </c>
      <c r="D169" s="61"/>
      <c r="E169" s="61"/>
      <c r="F169" s="61"/>
      <c r="G169" s="61"/>
      <c r="H169" s="61"/>
      <c r="I169" s="61"/>
      <c r="J169" s="61"/>
      <c r="K169" s="61"/>
      <c r="L169" s="61"/>
      <c r="M169" s="61"/>
      <c r="N169" s="61"/>
      <c r="O169" s="61"/>
      <c r="P169" s="61"/>
      <c r="Q169" s="61"/>
      <c r="R169" s="61"/>
    </row>
    <row r="170" spans="1:18" x14ac:dyDescent="0.25">
      <c r="A170" s="308" t="s">
        <v>76</v>
      </c>
      <c r="B170" s="309"/>
      <c r="C170" s="23">
        <f>66/C168</f>
        <v>0.18487394957983194</v>
      </c>
      <c r="D170" s="61"/>
      <c r="E170" s="61"/>
      <c r="F170" s="61"/>
      <c r="G170" s="61"/>
      <c r="H170" s="61"/>
      <c r="I170" s="61"/>
      <c r="J170" s="61"/>
      <c r="K170" s="61"/>
      <c r="L170" s="61"/>
      <c r="M170" s="61"/>
      <c r="N170" s="61"/>
      <c r="O170" s="61"/>
      <c r="P170" s="61"/>
      <c r="Q170" s="61"/>
      <c r="R170" s="61"/>
    </row>
    <row r="171" spans="1:18" x14ac:dyDescent="0.25">
      <c r="A171" s="404" t="s">
        <v>490</v>
      </c>
      <c r="B171" s="405"/>
      <c r="C171" s="23">
        <f>26/C168</f>
        <v>7.2829131652661069E-2</v>
      </c>
      <c r="D171" s="61"/>
      <c r="E171" s="61"/>
      <c r="F171" s="61"/>
      <c r="G171" s="61"/>
      <c r="H171" s="61"/>
      <c r="I171" s="61"/>
      <c r="J171" s="61"/>
      <c r="K171" s="61"/>
      <c r="L171" s="61"/>
      <c r="M171" s="61"/>
      <c r="N171" s="61"/>
      <c r="O171" s="61"/>
      <c r="P171" s="61"/>
      <c r="Q171" s="61"/>
      <c r="R171" s="61"/>
    </row>
    <row r="172" spans="1:18" x14ac:dyDescent="0.25">
      <c r="A172" s="404" t="s">
        <v>492</v>
      </c>
      <c r="B172" s="405"/>
      <c r="C172" s="23">
        <f>18/C168</f>
        <v>5.0420168067226892E-2</v>
      </c>
      <c r="D172" s="61"/>
      <c r="E172" s="61"/>
      <c r="F172" s="61"/>
      <c r="G172" s="61"/>
      <c r="H172" s="61"/>
      <c r="I172" s="61"/>
      <c r="J172" s="61"/>
      <c r="K172" s="61"/>
      <c r="L172" s="61"/>
      <c r="M172" s="61"/>
      <c r="N172" s="61"/>
      <c r="O172" s="61"/>
      <c r="P172" s="61"/>
      <c r="Q172" s="61"/>
      <c r="R172" s="61"/>
    </row>
    <row r="173" spans="1:18" x14ac:dyDescent="0.25">
      <c r="A173" s="404" t="s">
        <v>493</v>
      </c>
      <c r="B173" s="405"/>
      <c r="C173" s="23">
        <f>17/C168</f>
        <v>4.7619047619047616E-2</v>
      </c>
      <c r="D173" s="61"/>
      <c r="E173" s="61"/>
      <c r="F173" s="61"/>
      <c r="G173" s="61"/>
      <c r="H173" s="61"/>
      <c r="I173" s="61"/>
      <c r="J173" s="61"/>
      <c r="K173" s="61"/>
      <c r="L173" s="61"/>
      <c r="M173" s="61"/>
      <c r="N173" s="61"/>
      <c r="O173" s="61"/>
      <c r="P173" s="61"/>
      <c r="Q173" s="61"/>
      <c r="R173" s="61"/>
    </row>
    <row r="174" spans="1:18" ht="15.75" customHeight="1" x14ac:dyDescent="0.25">
      <c r="A174" s="404" t="s">
        <v>491</v>
      </c>
      <c r="B174" s="405"/>
      <c r="C174" s="23">
        <f>11/C168</f>
        <v>3.081232492997199E-2</v>
      </c>
      <c r="D174" s="61"/>
      <c r="E174" s="61"/>
      <c r="F174" s="61"/>
      <c r="G174" s="61"/>
      <c r="H174" s="61"/>
      <c r="I174" s="61"/>
      <c r="J174" s="61"/>
      <c r="K174" s="61"/>
      <c r="L174" s="61"/>
      <c r="M174" s="61"/>
      <c r="N174" s="61"/>
      <c r="O174" s="61"/>
      <c r="P174" s="61"/>
      <c r="Q174" s="61"/>
      <c r="R174" s="61"/>
    </row>
    <row r="175" spans="1:18" x14ac:dyDescent="0.25">
      <c r="A175" s="404" t="s">
        <v>494</v>
      </c>
      <c r="B175" s="405"/>
      <c r="C175" s="23">
        <f>155/C168</f>
        <v>0.43417366946778713</v>
      </c>
      <c r="D175" s="61"/>
      <c r="E175" s="61"/>
      <c r="F175" s="61"/>
      <c r="G175" s="61"/>
      <c r="H175" s="61"/>
      <c r="I175" s="61"/>
      <c r="J175" s="61"/>
      <c r="K175" s="61"/>
      <c r="L175" s="61"/>
      <c r="M175" s="61"/>
      <c r="N175" s="61"/>
      <c r="O175" s="61"/>
      <c r="P175" s="61"/>
      <c r="Q175" s="61"/>
      <c r="R175" s="61"/>
    </row>
    <row r="176" spans="1:18" ht="14.4" thickBot="1" x14ac:dyDescent="0.3">
      <c r="A176" s="310" t="s">
        <v>608</v>
      </c>
      <c r="B176" s="435"/>
      <c r="C176" s="25">
        <f>6/C168</f>
        <v>1.680672268907563E-2</v>
      </c>
      <c r="D176" s="61"/>
      <c r="E176" s="61"/>
      <c r="F176" s="61"/>
      <c r="G176" s="61"/>
      <c r="H176" s="61"/>
      <c r="I176" s="61"/>
      <c r="J176" s="61"/>
      <c r="K176" s="61"/>
      <c r="L176" s="61"/>
      <c r="M176" s="61"/>
      <c r="N176" s="61"/>
      <c r="O176" s="61"/>
      <c r="P176" s="61"/>
      <c r="Q176" s="61"/>
      <c r="R176" s="61"/>
    </row>
    <row r="177" spans="1:19" x14ac:dyDescent="0.25">
      <c r="A177" s="266"/>
      <c r="B177" s="266"/>
      <c r="C177" s="61"/>
      <c r="D177" s="61"/>
      <c r="E177" s="61"/>
      <c r="F177" s="61"/>
      <c r="G177" s="61"/>
      <c r="H177" s="61"/>
      <c r="I177" s="61"/>
      <c r="J177" s="61"/>
      <c r="K177" s="61"/>
      <c r="L177" s="61"/>
      <c r="M177" s="61"/>
      <c r="N177" s="61"/>
      <c r="O177" s="61"/>
      <c r="P177" s="61"/>
      <c r="Q177" s="61"/>
      <c r="R177" s="61"/>
    </row>
    <row r="178" spans="1:19" s="230" customFormat="1" ht="14.4" thickBot="1" x14ac:dyDescent="0.3">
      <c r="A178" s="204" t="s">
        <v>476</v>
      </c>
      <c r="B178" s="204"/>
      <c r="C178" s="61"/>
      <c r="D178" s="61"/>
      <c r="E178" s="61"/>
      <c r="F178" s="61"/>
      <c r="G178" s="61"/>
      <c r="H178" s="61"/>
      <c r="I178" s="61"/>
      <c r="J178" s="61"/>
      <c r="K178" s="61"/>
      <c r="L178" s="61"/>
      <c r="M178" s="61"/>
      <c r="N178" s="61"/>
      <c r="O178" s="61"/>
      <c r="P178" s="61"/>
      <c r="Q178" s="61"/>
      <c r="R178" s="61"/>
    </row>
    <row r="179" spans="1:19" ht="15" customHeight="1" x14ac:dyDescent="0.25">
      <c r="A179" s="263"/>
      <c r="B179" s="264"/>
      <c r="C179" s="64" t="s">
        <v>78</v>
      </c>
      <c r="D179" s="64"/>
      <c r="E179" s="64"/>
      <c r="F179" s="64"/>
      <c r="G179" s="64"/>
      <c r="H179" s="64"/>
      <c r="I179" s="64"/>
      <c r="J179" s="64"/>
      <c r="K179" s="64"/>
      <c r="L179" s="64"/>
      <c r="M179" s="64"/>
      <c r="N179" s="64"/>
      <c r="O179" s="64"/>
      <c r="P179" s="64"/>
      <c r="Q179" s="64"/>
      <c r="R179" s="62"/>
    </row>
    <row r="180" spans="1:19" x14ac:dyDescent="0.25">
      <c r="A180" s="404"/>
      <c r="B180" s="405"/>
      <c r="C180" s="48" t="s">
        <v>79</v>
      </c>
      <c r="D180" s="55"/>
      <c r="E180" s="55"/>
      <c r="F180" s="55"/>
      <c r="G180" s="55"/>
      <c r="H180" s="55"/>
      <c r="I180" s="55"/>
      <c r="J180" s="55"/>
      <c r="K180" s="55"/>
      <c r="L180" s="55"/>
      <c r="M180" s="55"/>
      <c r="N180" s="55"/>
      <c r="O180" s="55"/>
      <c r="P180" s="55"/>
      <c r="Q180" s="55"/>
      <c r="R180" s="65"/>
    </row>
    <row r="181" spans="1:19" ht="48" customHeight="1" x14ac:dyDescent="0.25">
      <c r="A181" s="440"/>
      <c r="B181" s="441"/>
      <c r="C181" s="58" t="s">
        <v>495</v>
      </c>
      <c r="D181" s="58" t="s">
        <v>496</v>
      </c>
      <c r="E181" s="58" t="s">
        <v>497</v>
      </c>
      <c r="F181" s="58" t="s">
        <v>498</v>
      </c>
      <c r="G181" s="58" t="s">
        <v>499</v>
      </c>
      <c r="H181" s="58" t="s">
        <v>500</v>
      </c>
      <c r="I181" s="58" t="s">
        <v>501</v>
      </c>
      <c r="J181" s="58" t="s">
        <v>502</v>
      </c>
      <c r="K181" s="58" t="s">
        <v>503</v>
      </c>
      <c r="L181" s="58" t="s">
        <v>504</v>
      </c>
      <c r="M181" s="58" t="s">
        <v>505</v>
      </c>
      <c r="N181" s="58" t="s">
        <v>506</v>
      </c>
      <c r="O181" s="58" t="s">
        <v>507</v>
      </c>
      <c r="P181" s="58" t="s">
        <v>508</v>
      </c>
      <c r="Q181" s="58" t="s">
        <v>509</v>
      </c>
      <c r="R181" s="66" t="s">
        <v>266</v>
      </c>
      <c r="S181" s="50"/>
    </row>
    <row r="182" spans="1:19" s="47" customFormat="1" ht="13.2" x14ac:dyDescent="0.25">
      <c r="A182" s="432" t="s">
        <v>74</v>
      </c>
      <c r="B182" s="433"/>
      <c r="C182" s="49">
        <v>357</v>
      </c>
      <c r="D182" s="49">
        <v>357</v>
      </c>
      <c r="E182" s="49">
        <v>357</v>
      </c>
      <c r="F182" s="49">
        <v>357</v>
      </c>
      <c r="G182" s="49">
        <v>357</v>
      </c>
      <c r="H182" s="49">
        <v>357</v>
      </c>
      <c r="I182" s="49">
        <v>357</v>
      </c>
      <c r="J182" s="49">
        <v>357</v>
      </c>
      <c r="K182" s="49">
        <v>357</v>
      </c>
      <c r="L182" s="49">
        <v>357</v>
      </c>
      <c r="M182" s="49">
        <v>357</v>
      </c>
      <c r="N182" s="49">
        <v>357</v>
      </c>
      <c r="O182" s="49">
        <v>357</v>
      </c>
      <c r="P182" s="49">
        <v>357</v>
      </c>
      <c r="Q182" s="49">
        <v>357</v>
      </c>
      <c r="R182" s="56">
        <v>357</v>
      </c>
    </row>
    <row r="183" spans="1:19" x14ac:dyDescent="0.25">
      <c r="A183" s="420" t="s">
        <v>270</v>
      </c>
      <c r="B183" s="421"/>
      <c r="C183" s="18">
        <v>0.23809523809523808</v>
      </c>
      <c r="D183" s="18">
        <v>0.21008403361344538</v>
      </c>
      <c r="E183" s="18">
        <v>0.20168067226890757</v>
      </c>
      <c r="F183" s="18">
        <v>0.30252100840336132</v>
      </c>
      <c r="G183" s="18">
        <v>0.26610644257703081</v>
      </c>
      <c r="H183" s="18">
        <v>0.24369747899159663</v>
      </c>
      <c r="I183" s="18">
        <v>0.15966386554621848</v>
      </c>
      <c r="J183" s="18">
        <v>0.49019607843137253</v>
      </c>
      <c r="K183" s="18">
        <v>0.38935574229691877</v>
      </c>
      <c r="L183" s="18">
        <v>0.28291316526610644</v>
      </c>
      <c r="M183" s="18">
        <v>0.40896358543417366</v>
      </c>
      <c r="N183" s="18">
        <v>0.33613445378151263</v>
      </c>
      <c r="O183" s="18">
        <v>0.26610644257703081</v>
      </c>
      <c r="P183" s="18">
        <v>0.25770308123249297</v>
      </c>
      <c r="Q183" s="18">
        <v>0.33893557422969189</v>
      </c>
      <c r="R183" s="23">
        <v>0.37254901960784315</v>
      </c>
    </row>
    <row r="184" spans="1:19" x14ac:dyDescent="0.25">
      <c r="A184" s="420" t="s">
        <v>267</v>
      </c>
      <c r="B184" s="421"/>
      <c r="C184" s="18">
        <v>0.34733893557422968</v>
      </c>
      <c r="D184" s="18">
        <v>0.28011204481792717</v>
      </c>
      <c r="E184" s="18">
        <v>0.37254901960784315</v>
      </c>
      <c r="F184" s="18">
        <v>0.41176470588235292</v>
      </c>
      <c r="G184" s="18">
        <v>0.40896358543417366</v>
      </c>
      <c r="H184" s="18">
        <v>0.36694677871148457</v>
      </c>
      <c r="I184" s="18">
        <v>0.33893557422969189</v>
      </c>
      <c r="J184" s="18">
        <v>0.34173669467787116</v>
      </c>
      <c r="K184" s="18">
        <v>0.43417366946778713</v>
      </c>
      <c r="L184" s="18">
        <v>0.38935574229691877</v>
      </c>
      <c r="M184" s="18">
        <v>0.35854341736694678</v>
      </c>
      <c r="N184" s="18">
        <v>0.46778711484593838</v>
      </c>
      <c r="O184" s="18">
        <v>0.4061624649859944</v>
      </c>
      <c r="P184" s="18">
        <v>0.35294117647058826</v>
      </c>
      <c r="Q184" s="18">
        <v>0.44257703081232491</v>
      </c>
      <c r="R184" s="23">
        <v>0.41176470588235292</v>
      </c>
    </row>
    <row r="185" spans="1:19" x14ac:dyDescent="0.25">
      <c r="A185" s="420" t="s">
        <v>268</v>
      </c>
      <c r="B185" s="421"/>
      <c r="C185" s="18">
        <v>0.19887955182072828</v>
      </c>
      <c r="D185" s="18">
        <v>0.21008403361344538</v>
      </c>
      <c r="E185" s="18">
        <v>0.19327731092436976</v>
      </c>
      <c r="F185" s="18">
        <v>0.14565826330532214</v>
      </c>
      <c r="G185" s="18">
        <v>0.15406162464985995</v>
      </c>
      <c r="H185" s="18">
        <v>0.17086834733893558</v>
      </c>
      <c r="I185" s="18">
        <v>0.19607843137254902</v>
      </c>
      <c r="J185" s="18">
        <v>8.683473389355742E-2</v>
      </c>
      <c r="K185" s="18">
        <v>7.8431372549019607E-2</v>
      </c>
      <c r="L185" s="18">
        <v>0.15126050420168066</v>
      </c>
      <c r="M185" s="18">
        <v>0.13165266106442577</v>
      </c>
      <c r="N185" s="18">
        <v>0.10084033613445378</v>
      </c>
      <c r="O185" s="18">
        <v>0.16246498599439776</v>
      </c>
      <c r="P185" s="18">
        <v>0.16526610644257703</v>
      </c>
      <c r="Q185" s="18">
        <v>0.12044817927170869</v>
      </c>
      <c r="R185" s="23">
        <v>0.12605042016806722</v>
      </c>
    </row>
    <row r="186" spans="1:19" ht="15.75" customHeight="1" x14ac:dyDescent="0.25">
      <c r="A186" s="420" t="s">
        <v>269</v>
      </c>
      <c r="B186" s="421"/>
      <c r="C186" s="18">
        <v>0.17647058823529413</v>
      </c>
      <c r="D186" s="18">
        <v>0.23809523809523808</v>
      </c>
      <c r="E186" s="18">
        <v>0.17086834733893558</v>
      </c>
      <c r="F186" s="18">
        <v>0.11484593837535013</v>
      </c>
      <c r="G186" s="18">
        <v>0.12044817927170869</v>
      </c>
      <c r="H186" s="18">
        <v>0.15686274509803921</v>
      </c>
      <c r="I186" s="18">
        <v>0.21288515406162464</v>
      </c>
      <c r="J186" s="18">
        <v>5.8823529411764705E-2</v>
      </c>
      <c r="K186" s="18">
        <v>7.0028011204481794E-2</v>
      </c>
      <c r="L186" s="18">
        <v>0.13165266106442577</v>
      </c>
      <c r="M186" s="18">
        <v>8.4033613445378158E-2</v>
      </c>
      <c r="N186" s="18">
        <v>5.8823529411764705E-2</v>
      </c>
      <c r="O186" s="18">
        <v>8.683473389355742E-2</v>
      </c>
      <c r="P186" s="18">
        <v>0.11484593837535013</v>
      </c>
      <c r="Q186" s="18">
        <v>6.7226890756302518E-2</v>
      </c>
      <c r="R186" s="23">
        <v>7.0028011204481794E-2</v>
      </c>
    </row>
    <row r="187" spans="1:19" ht="15.75" customHeight="1" thickBot="1" x14ac:dyDescent="0.3">
      <c r="A187" s="442" t="s">
        <v>608</v>
      </c>
      <c r="B187" s="443"/>
      <c r="C187" s="24">
        <v>3.9215686274509803E-2</v>
      </c>
      <c r="D187" s="24">
        <v>6.1624649859943981E-2</v>
      </c>
      <c r="E187" s="24">
        <v>6.1624649859943981E-2</v>
      </c>
      <c r="F187" s="24">
        <v>2.5210084033613446E-2</v>
      </c>
      <c r="G187" s="24">
        <v>5.0420168067226892E-2</v>
      </c>
      <c r="H187" s="24">
        <v>6.1624649859943981E-2</v>
      </c>
      <c r="I187" s="24">
        <v>9.2436974789915971E-2</v>
      </c>
      <c r="J187" s="24">
        <v>2.2408963585434174E-2</v>
      </c>
      <c r="K187" s="24">
        <v>2.8011204481792718E-2</v>
      </c>
      <c r="L187" s="24">
        <v>4.4817927170868348E-2</v>
      </c>
      <c r="M187" s="24">
        <v>1.680672268907563E-2</v>
      </c>
      <c r="N187" s="24">
        <v>3.6414565826330535E-2</v>
      </c>
      <c r="O187" s="24">
        <v>7.8431372549019607E-2</v>
      </c>
      <c r="P187" s="24">
        <v>0.1092436974789916</v>
      </c>
      <c r="Q187" s="24">
        <v>3.081232492997199E-2</v>
      </c>
      <c r="R187" s="25">
        <v>1.9607843137254902E-2</v>
      </c>
    </row>
    <row r="188" spans="1:19" x14ac:dyDescent="0.25">
      <c r="A188" s="266"/>
      <c r="B188" s="266"/>
      <c r="C188" s="61"/>
      <c r="D188" s="61"/>
      <c r="E188" s="61"/>
      <c r="F188" s="71"/>
      <c r="G188" s="71"/>
      <c r="H188" s="71"/>
      <c r="I188" s="71"/>
      <c r="J188" s="71"/>
      <c r="K188" s="71"/>
      <c r="L188" s="71"/>
      <c r="M188" s="71"/>
      <c r="N188" s="71"/>
      <c r="O188" s="71"/>
      <c r="P188" s="71"/>
      <c r="Q188" s="71"/>
      <c r="R188" s="61"/>
    </row>
    <row r="189" spans="1:19" s="230" customFormat="1" ht="14.4" thickBot="1" x14ac:dyDescent="0.3">
      <c r="A189" s="1" t="s">
        <v>477</v>
      </c>
      <c r="B189" s="1"/>
      <c r="C189" s="61"/>
      <c r="D189" s="61"/>
      <c r="E189" s="61"/>
      <c r="F189" s="61"/>
      <c r="G189" s="61"/>
      <c r="H189" s="61"/>
      <c r="I189" s="61"/>
      <c r="J189" s="61"/>
      <c r="K189" s="61"/>
      <c r="L189" s="61"/>
      <c r="M189" s="61"/>
      <c r="N189" s="61"/>
      <c r="O189" s="61"/>
      <c r="P189" s="61"/>
      <c r="Q189" s="61"/>
      <c r="R189" s="61"/>
    </row>
    <row r="190" spans="1:19" ht="15" customHeight="1" x14ac:dyDescent="0.25">
      <c r="A190" s="263"/>
      <c r="B190" s="264"/>
      <c r="C190" s="62" t="s">
        <v>78</v>
      </c>
      <c r="D190" s="61"/>
      <c r="E190" s="61"/>
      <c r="F190" s="61"/>
      <c r="G190" s="61"/>
      <c r="H190" s="61"/>
      <c r="I190" s="61"/>
      <c r="J190" s="61"/>
      <c r="K190" s="61"/>
      <c r="L190" s="61"/>
      <c r="M190" s="61"/>
      <c r="N190" s="61"/>
      <c r="O190" s="61"/>
      <c r="P190" s="61"/>
      <c r="Q190" s="61"/>
      <c r="R190" s="61"/>
    </row>
    <row r="191" spans="1:19" x14ac:dyDescent="0.25">
      <c r="A191" s="404"/>
      <c r="B191" s="405"/>
      <c r="C191" s="45" t="s">
        <v>79</v>
      </c>
      <c r="D191" s="61"/>
      <c r="E191" s="61"/>
      <c r="F191" s="61"/>
      <c r="G191" s="61"/>
      <c r="H191" s="61"/>
      <c r="I191" s="61"/>
      <c r="J191" s="61"/>
      <c r="K191" s="61"/>
      <c r="L191" s="61"/>
      <c r="M191" s="61"/>
      <c r="N191" s="61"/>
      <c r="O191" s="61"/>
      <c r="P191" s="61"/>
      <c r="Q191" s="61"/>
      <c r="R191" s="61"/>
    </row>
    <row r="192" spans="1:19" x14ac:dyDescent="0.25">
      <c r="A192" s="432" t="s">
        <v>74</v>
      </c>
      <c r="B192" s="433"/>
      <c r="C192" s="44">
        <v>357</v>
      </c>
      <c r="D192" s="61"/>
      <c r="E192" s="61"/>
      <c r="F192" s="61"/>
      <c r="G192" s="61"/>
      <c r="H192" s="61"/>
      <c r="I192" s="61"/>
      <c r="J192" s="61"/>
      <c r="K192" s="61"/>
      <c r="L192" s="61"/>
      <c r="M192" s="61"/>
      <c r="N192" s="61"/>
      <c r="O192" s="61"/>
      <c r="P192" s="61"/>
      <c r="Q192" s="61"/>
      <c r="R192" s="61"/>
    </row>
    <row r="193" spans="1:34" x14ac:dyDescent="0.25">
      <c r="A193" s="404" t="s">
        <v>80</v>
      </c>
      <c r="B193" s="405"/>
      <c r="C193" s="23">
        <f>347/C192</f>
        <v>0.97198879551820727</v>
      </c>
      <c r="D193" s="61"/>
      <c r="E193" s="61"/>
      <c r="F193" s="61"/>
      <c r="G193" s="61"/>
      <c r="H193" s="61"/>
      <c r="I193" s="61"/>
      <c r="J193" s="61"/>
      <c r="K193" s="61"/>
      <c r="L193" s="61"/>
      <c r="M193" s="61"/>
      <c r="N193" s="61"/>
      <c r="O193" s="61"/>
      <c r="P193" s="61"/>
      <c r="Q193" s="61"/>
      <c r="R193" s="61"/>
    </row>
    <row r="194" spans="1:34" ht="15.75" customHeight="1" x14ac:dyDescent="0.25">
      <c r="A194" s="404" t="s">
        <v>81</v>
      </c>
      <c r="B194" s="405"/>
      <c r="C194" s="23">
        <f>6/C192</f>
        <v>1.680672268907563E-2</v>
      </c>
      <c r="D194" s="61"/>
      <c r="E194" s="61"/>
      <c r="F194" s="61"/>
      <c r="G194" s="61"/>
      <c r="H194" s="61"/>
      <c r="I194" s="61"/>
      <c r="J194" s="61"/>
      <c r="K194" s="61"/>
      <c r="L194" s="61"/>
      <c r="M194" s="61"/>
      <c r="N194" s="61"/>
      <c r="O194" s="61"/>
      <c r="P194" s="61"/>
      <c r="Q194" s="61"/>
      <c r="R194" s="61"/>
    </row>
    <row r="195" spans="1:34" ht="15.75" customHeight="1" thickBot="1" x14ac:dyDescent="0.3">
      <c r="A195" s="310" t="s">
        <v>608</v>
      </c>
      <c r="B195" s="435"/>
      <c r="C195" s="25">
        <f>4/C192</f>
        <v>1.1204481792717087E-2</v>
      </c>
      <c r="D195" s="61"/>
      <c r="E195" s="61"/>
      <c r="F195" s="61"/>
      <c r="G195" s="61"/>
      <c r="H195" s="61"/>
      <c r="I195" s="61"/>
      <c r="J195" s="61"/>
      <c r="K195" s="61"/>
      <c r="L195" s="61"/>
      <c r="M195" s="61"/>
      <c r="N195" s="61"/>
      <c r="O195" s="61"/>
      <c r="P195" s="61"/>
      <c r="Q195" s="61"/>
      <c r="R195" s="61"/>
    </row>
    <row r="196" spans="1:34" ht="14.4" x14ac:dyDescent="0.3">
      <c r="A196" s="350" t="s">
        <v>37</v>
      </c>
      <c r="B196" s="262"/>
      <c r="C196" s="61"/>
      <c r="D196" s="61"/>
      <c r="E196" s="61"/>
      <c r="F196" s="61"/>
      <c r="G196" s="61"/>
      <c r="H196" s="61"/>
      <c r="I196" s="61"/>
      <c r="J196" s="61"/>
      <c r="K196" s="61"/>
      <c r="L196" s="61"/>
      <c r="M196" s="61"/>
      <c r="N196" s="61"/>
      <c r="O196" s="61"/>
      <c r="P196" s="61"/>
      <c r="Q196" s="61"/>
      <c r="R196" s="61"/>
    </row>
    <row r="197" spans="1:34" s="230" customFormat="1" ht="14.25" customHeight="1" x14ac:dyDescent="0.25">
      <c r="A197" s="180" t="s">
        <v>33</v>
      </c>
      <c r="B197" s="180"/>
      <c r="C197" s="180"/>
      <c r="D197" s="55"/>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row>
    <row r="198" spans="1:34" s="230" customFormat="1" ht="14.25" customHeight="1" x14ac:dyDescent="0.25">
      <c r="A198" s="183" t="s">
        <v>614</v>
      </c>
      <c r="B198" s="183"/>
      <c r="C198" s="183"/>
      <c r="D198" s="55"/>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row>
    <row r="199" spans="1:34" s="230" customFormat="1" ht="14.25" customHeight="1" x14ac:dyDescent="0.25">
      <c r="A199" s="180" t="s">
        <v>646</v>
      </c>
      <c r="B199" s="180"/>
      <c r="C199" s="180"/>
      <c r="D199" s="55"/>
      <c r="E199" s="61"/>
      <c r="F199" s="61"/>
      <c r="G199" s="61"/>
      <c r="H199" s="61"/>
      <c r="I199" s="61"/>
      <c r="J199" s="61"/>
      <c r="K199" s="61"/>
      <c r="L199" s="61"/>
      <c r="M199" s="61"/>
      <c r="N199" s="61"/>
      <c r="O199" s="61"/>
      <c r="P199" s="61"/>
    </row>
    <row r="200" spans="1:34" x14ac:dyDescent="0.25">
      <c r="A200" s="128"/>
      <c r="B200" s="128"/>
      <c r="C200" s="61"/>
      <c r="D200" s="61"/>
      <c r="E200" s="61"/>
      <c r="F200" s="61"/>
      <c r="G200" s="61"/>
      <c r="H200" s="61"/>
      <c r="I200" s="61"/>
      <c r="J200" s="61"/>
      <c r="K200" s="61"/>
      <c r="L200" s="61"/>
      <c r="M200" s="61"/>
      <c r="N200" s="61"/>
      <c r="O200" s="61"/>
      <c r="P200" s="61"/>
      <c r="Q200" s="61"/>
      <c r="R200" s="61"/>
      <c r="S200" s="61"/>
      <c r="T200" s="61"/>
      <c r="U200" s="61"/>
      <c r="V200" s="61"/>
      <c r="W200" s="61"/>
      <c r="X200" s="61"/>
    </row>
    <row r="201" spans="1:34" x14ac:dyDescent="0.25">
      <c r="C201" s="61"/>
      <c r="D201" s="61"/>
      <c r="E201" s="61"/>
      <c r="F201" s="61"/>
      <c r="G201" s="61"/>
      <c r="H201" s="61"/>
      <c r="I201" s="61"/>
      <c r="J201" s="61"/>
      <c r="K201" s="61"/>
      <c r="L201" s="61"/>
      <c r="M201" s="61"/>
      <c r="N201" s="61"/>
      <c r="O201" s="61"/>
      <c r="P201" s="61"/>
      <c r="Q201" s="61"/>
      <c r="R201" s="61"/>
    </row>
    <row r="202" spans="1:34" x14ac:dyDescent="0.25">
      <c r="C202" s="61"/>
      <c r="D202" s="61"/>
      <c r="E202" s="61"/>
      <c r="F202" s="61"/>
      <c r="G202" s="61"/>
      <c r="H202" s="61"/>
      <c r="I202" s="61"/>
      <c r="J202" s="61"/>
      <c r="K202" s="61"/>
      <c r="L202" s="61"/>
      <c r="M202" s="61"/>
      <c r="N202" s="61"/>
      <c r="O202" s="61"/>
      <c r="P202" s="61"/>
      <c r="Q202" s="61"/>
      <c r="R202" s="61"/>
    </row>
  </sheetData>
  <mergeCells count="149">
    <mergeCell ref="A196:B196"/>
    <mergeCell ref="A41:B41"/>
    <mergeCell ref="A51:B51"/>
    <mergeCell ref="A52:B52"/>
    <mergeCell ref="A62:B62"/>
    <mergeCell ref="A72:B72"/>
    <mergeCell ref="A82:B82"/>
    <mergeCell ref="A94:B94"/>
    <mergeCell ref="A123:B123"/>
    <mergeCell ref="A143:B143"/>
    <mergeCell ref="A190:B190"/>
    <mergeCell ref="A191:B191"/>
    <mergeCell ref="A192:B192"/>
    <mergeCell ref="A193:B193"/>
    <mergeCell ref="A194:B194"/>
    <mergeCell ref="A160:B160"/>
    <mergeCell ref="A161:B161"/>
    <mergeCell ref="A176:B176"/>
    <mergeCell ref="A187:B187"/>
    <mergeCell ref="A182:B182"/>
    <mergeCell ref="A186:B186"/>
    <mergeCell ref="A188:B188"/>
    <mergeCell ref="A174:B174"/>
    <mergeCell ref="A177:B177"/>
    <mergeCell ref="A179:B179"/>
    <mergeCell ref="A180:B180"/>
    <mergeCell ref="A181:B181"/>
    <mergeCell ref="A195:B195"/>
    <mergeCell ref="A175:B175"/>
    <mergeCell ref="A169:B169"/>
    <mergeCell ref="A170:B170"/>
    <mergeCell ref="A171:B171"/>
    <mergeCell ref="A172:B172"/>
    <mergeCell ref="A173:B173"/>
    <mergeCell ref="A183:B183"/>
    <mergeCell ref="A184:B184"/>
    <mergeCell ref="A185:B185"/>
    <mergeCell ref="A164:B164"/>
    <mergeCell ref="A166:B166"/>
    <mergeCell ref="A167:B167"/>
    <mergeCell ref="A168:B168"/>
    <mergeCell ref="A155:B155"/>
    <mergeCell ref="A156:B156"/>
    <mergeCell ref="A157:B157"/>
    <mergeCell ref="A158:B158"/>
    <mergeCell ref="A159:B159"/>
    <mergeCell ref="A162:B162"/>
    <mergeCell ref="A149:B149"/>
    <mergeCell ref="A150:B150"/>
    <mergeCell ref="A151:B151"/>
    <mergeCell ref="A152:B152"/>
    <mergeCell ref="A153:B153"/>
    <mergeCell ref="A142:B142"/>
    <mergeCell ref="A144:B144"/>
    <mergeCell ref="A146:B146"/>
    <mergeCell ref="A147:B147"/>
    <mergeCell ref="A148:B148"/>
    <mergeCell ref="A136:B136"/>
    <mergeCell ref="A137:B137"/>
    <mergeCell ref="A138:B138"/>
    <mergeCell ref="A139:B139"/>
    <mergeCell ref="A140:B140"/>
    <mergeCell ref="A141:B141"/>
    <mergeCell ref="A130:B130"/>
    <mergeCell ref="A131:B131"/>
    <mergeCell ref="A132:B132"/>
    <mergeCell ref="A133:B133"/>
    <mergeCell ref="A135:B135"/>
    <mergeCell ref="A124:B124"/>
    <mergeCell ref="A126:B126"/>
    <mergeCell ref="A127:B127"/>
    <mergeCell ref="A128:B128"/>
    <mergeCell ref="A129:B129"/>
    <mergeCell ref="A117:B117"/>
    <mergeCell ref="A118:B118"/>
    <mergeCell ref="A119:B119"/>
    <mergeCell ref="A120:B120"/>
    <mergeCell ref="A121:B121"/>
    <mergeCell ref="A122:B122"/>
    <mergeCell ref="A114:B114"/>
    <mergeCell ref="A116:B116"/>
    <mergeCell ref="A104:B104"/>
    <mergeCell ref="A105:B105"/>
    <mergeCell ref="A107:B107"/>
    <mergeCell ref="A108:B108"/>
    <mergeCell ref="A109:B109"/>
    <mergeCell ref="A98:B98"/>
    <mergeCell ref="A99:B99"/>
    <mergeCell ref="A100:B100"/>
    <mergeCell ref="A101:B101"/>
    <mergeCell ref="A102:B102"/>
    <mergeCell ref="A103:B103"/>
    <mergeCell ref="A91:B91"/>
    <mergeCell ref="A92:B92"/>
    <mergeCell ref="A93:B93"/>
    <mergeCell ref="A95:B95"/>
    <mergeCell ref="A97:B97"/>
    <mergeCell ref="A85:B85"/>
    <mergeCell ref="A87:B87"/>
    <mergeCell ref="A88:B88"/>
    <mergeCell ref="A89:B89"/>
    <mergeCell ref="A90:B90"/>
    <mergeCell ref="A78:B78"/>
    <mergeCell ref="A79:B79"/>
    <mergeCell ref="A80:B80"/>
    <mergeCell ref="A81:B81"/>
    <mergeCell ref="A83:B83"/>
    <mergeCell ref="A71:B71"/>
    <mergeCell ref="A73:B73"/>
    <mergeCell ref="A75:B75"/>
    <mergeCell ref="A76:B76"/>
    <mergeCell ref="A77:B77"/>
    <mergeCell ref="A65:B65"/>
    <mergeCell ref="A66:B66"/>
    <mergeCell ref="A67:B67"/>
    <mergeCell ref="A68:B68"/>
    <mergeCell ref="A69:B69"/>
    <mergeCell ref="A70:B70"/>
    <mergeCell ref="A58:B58"/>
    <mergeCell ref="A59:B59"/>
    <mergeCell ref="A60:B60"/>
    <mergeCell ref="A61:B61"/>
    <mergeCell ref="A63:B63"/>
    <mergeCell ref="A50:B50"/>
    <mergeCell ref="A53:B53"/>
    <mergeCell ref="A55:B55"/>
    <mergeCell ref="A56:B56"/>
    <mergeCell ref="A57:B57"/>
    <mergeCell ref="A44:B44"/>
    <mergeCell ref="A45:B45"/>
    <mergeCell ref="A46:B46"/>
    <mergeCell ref="A47:B47"/>
    <mergeCell ref="A48:B48"/>
    <mergeCell ref="A49:B49"/>
    <mergeCell ref="A38:B38"/>
    <mergeCell ref="A39:B39"/>
    <mergeCell ref="A40:B40"/>
    <mergeCell ref="A42:B42"/>
    <mergeCell ref="A31:B31"/>
    <mergeCell ref="A33:B33"/>
    <mergeCell ref="A34:B34"/>
    <mergeCell ref="A35:B35"/>
    <mergeCell ref="A36:B36"/>
    <mergeCell ref="A26:B26"/>
    <mergeCell ref="A27:B27"/>
    <mergeCell ref="A28:B28"/>
    <mergeCell ref="A29:B29"/>
    <mergeCell ref="A30:B30"/>
    <mergeCell ref="A37:B37"/>
  </mergeCells>
  <phoneticPr fontId="0" type="noConversion"/>
  <hyperlinks>
    <hyperlink ref="B5" location="'L&amp;M survey'!A25" display="B1. Did your company engage with (or receive support from) the Growth Accelerator service in order to help you acquire improved management capability?"/>
    <hyperlink ref="B6" location="'L&amp;M survey'!A32" display="B2. How important has the training you bought through your L&amp;M grant been in achieving improvements in your management capability?"/>
    <hyperlink ref="B7" location="'L&amp;M survey'!A43" display="B3. What are the reasons for this?"/>
    <hyperlink ref="B8" location="'L&amp;M survey'!A54" display="'L&amp;M survey'!A54"/>
    <hyperlink ref="B9" location="'L&amp;M survey'!A64" display="B5. How important will the training you bought through your L&amp;M grant be in achieving improvements in your management capability over the next 1 – 2 years?"/>
    <hyperlink ref="B10" location="'L&amp;M survey'!A74" display="'L&amp;M survey'!A74"/>
    <hyperlink ref="B11" location="'L&amp;M survey'!A86" display="B8. How important will the training you bought through your L&amp;M grant be in helping you make changes to the management of your business to have a positive impact on business performance over the next 1 – 2 years?"/>
    <hyperlink ref="B12" location="'L&amp;M survey'!A96" display="B9. Overall, how effective did you find the advice, diagnostic and planning process in identifying appropriate areas for learning and development?"/>
    <hyperlink ref="B13" location="'L&amp;M survey'!A106" display="B10. What difference, if any, did the initial advice stage make to your understanding of your leadership and management development needs - would you say...?"/>
    <hyperlink ref="B14" location="'L&amp;M survey'!A115" display="B11. Would you say that the initial advice received from the Leadership and Management Programme has led to your undertaking development activities...?"/>
    <hyperlink ref="B15" location="'L&amp;M survey'!A125" display="B12. To what extent would you say that the training and development activities undertaken are relevant to the needs of your business?"/>
    <hyperlink ref="B18" location="'L&amp;M survey'!A154" display="B15. Do you think that the skills you have gained through the programme have led to any changes in the way you lead or manage the business?"/>
    <hyperlink ref="A196" location="'L&amp;M survey'!A1" display="↑Back to top"/>
    <hyperlink ref="B23" location="'L&amp;M survey'!A196" display="Endnotes"/>
    <hyperlink ref="I1" location="Index!A1" display="←Back to content"/>
    <hyperlink ref="B16" location="'L&amp;M survey'!A134" display="B13. How do the skills you have acquired as a result of participation in the programme compare to your expectations at the outset - have you developed...?"/>
    <hyperlink ref="B17" location="'L&amp;M survey'!A145" display="B14. As a result of the training do you feel more confident in being able to achieve the target set out in your growth plan?"/>
    <hyperlink ref="B19" location="'L&amp;M survey'!A165" display="B17. What barriers or difficulties have you experienced, if any, in putting the new skills learned into practice?"/>
    <hyperlink ref="B20" location="'L&amp;M survey'!A178" display="B18. How significantly, if at all, has your involvement in the programme influenced, or is it likely to influence, each of these benefits within your own organisation?"/>
    <hyperlink ref="B21" location="'Outputs survey'!A189" display="B19. Would you recommend your training provider to other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3"/>
  <sheetViews>
    <sheetView workbookViewId="0"/>
  </sheetViews>
  <sheetFormatPr defaultColWidth="9.109375" defaultRowHeight="13.8" x14ac:dyDescent="0.25"/>
  <cols>
    <col min="1" max="1" width="5.33203125" style="9" customWidth="1"/>
    <col min="2" max="2" width="27.44140625" style="9" customWidth="1"/>
    <col min="3" max="3" width="33.6640625" style="9" customWidth="1"/>
    <col min="4" max="4" width="24.6640625" style="9" customWidth="1"/>
    <col min="5" max="5" width="23.88671875" style="9" customWidth="1"/>
    <col min="6" max="6" width="31.109375" style="9" customWidth="1"/>
    <col min="7" max="7" width="26.6640625" style="9" customWidth="1"/>
    <col min="8" max="8" width="19.109375" style="9" customWidth="1"/>
    <col min="9" max="9" width="26.33203125" style="9" customWidth="1"/>
    <col min="10" max="10" width="18.33203125" style="9" customWidth="1"/>
    <col min="11" max="11" width="18.44140625" style="9" customWidth="1"/>
    <col min="12" max="16384" width="9.109375" style="9"/>
  </cols>
  <sheetData>
    <row r="1" spans="1:30" ht="30" x14ac:dyDescent="0.5">
      <c r="A1" s="250" t="s">
        <v>271</v>
      </c>
      <c r="B1" s="250"/>
      <c r="C1" s="240"/>
      <c r="D1" s="240"/>
      <c r="E1" s="240"/>
      <c r="F1" s="240"/>
      <c r="G1" s="251" t="s">
        <v>32</v>
      </c>
      <c r="H1" s="240"/>
      <c r="I1" s="240"/>
      <c r="J1" s="240"/>
      <c r="K1" s="240"/>
      <c r="L1" s="240"/>
      <c r="M1" s="240"/>
      <c r="N1" s="240"/>
      <c r="O1" s="240"/>
      <c r="P1" s="240"/>
      <c r="Q1" s="240"/>
      <c r="R1" s="240"/>
      <c r="S1" s="240"/>
      <c r="T1" s="240"/>
      <c r="U1" s="240"/>
      <c r="V1" s="240"/>
      <c r="W1" s="240"/>
      <c r="X1" s="240"/>
      <c r="Y1" s="240"/>
      <c r="Z1" s="240"/>
      <c r="AA1" s="240"/>
      <c r="AB1" s="240"/>
      <c r="AC1" s="240"/>
      <c r="AD1" s="240"/>
    </row>
    <row r="2" spans="1:30" s="244" customFormat="1" x14ac:dyDescent="0.2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row>
    <row r="3" spans="1:30" s="157" customFormat="1" x14ac:dyDescent="0.25">
      <c r="A3" s="237" t="s">
        <v>272</v>
      </c>
      <c r="B3" s="237"/>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row>
    <row r="4" spans="1:30" s="157" customFormat="1" ht="22.8" x14ac:dyDescent="0.4">
      <c r="A4" s="163" t="s">
        <v>58</v>
      </c>
      <c r="B4" s="163"/>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row>
    <row r="5" spans="1:30" s="157" customFormat="1" ht="22.8" x14ac:dyDescent="0.4">
      <c r="A5" s="163"/>
      <c r="B5" s="163"/>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row>
    <row r="6" spans="1:30" s="157" customFormat="1" ht="14.4" x14ac:dyDescent="0.3">
      <c r="A6" s="159"/>
      <c r="B6" s="164" t="s">
        <v>273</v>
      </c>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row>
    <row r="7" spans="1:30" s="157" customFormat="1" ht="14.4" x14ac:dyDescent="0.3">
      <c r="A7" s="159"/>
      <c r="B7" s="164" t="s">
        <v>572</v>
      </c>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row>
    <row r="8" spans="1:30" s="157" customFormat="1" ht="14.4" x14ac:dyDescent="0.3">
      <c r="A8" s="159"/>
      <c r="B8" s="164" t="s">
        <v>274</v>
      </c>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row>
    <row r="9" spans="1:30" s="157" customFormat="1" ht="14.4" x14ac:dyDescent="0.3">
      <c r="A9" s="159"/>
      <c r="B9" s="164" t="s">
        <v>275</v>
      </c>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row>
    <row r="10" spans="1:30" s="157" customFormat="1" x14ac:dyDescent="0.25">
      <c r="A10" s="159"/>
      <c r="B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row>
    <row r="11" spans="1:30" s="157" customFormat="1" ht="14.4" x14ac:dyDescent="0.3">
      <c r="A11" s="159"/>
      <c r="B11" s="164" t="s">
        <v>0</v>
      </c>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row>
    <row r="12" spans="1:30" s="157" customFormat="1" ht="14.4" x14ac:dyDescent="0.3">
      <c r="A12" s="159"/>
      <c r="B12" s="164" t="s">
        <v>573</v>
      </c>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row>
    <row r="13" spans="1:30" s="157" customFormat="1" ht="14.4" x14ac:dyDescent="0.3">
      <c r="A13" s="159"/>
      <c r="B13" s="164" t="s">
        <v>1</v>
      </c>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row>
    <row r="14" spans="1:30" s="157" customFormat="1" ht="14.4" x14ac:dyDescent="0.3">
      <c r="A14" s="159"/>
      <c r="B14" s="164"/>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row>
    <row r="15" spans="1:30" s="157" customFormat="1" ht="14.4" x14ac:dyDescent="0.3">
      <c r="A15" s="159"/>
      <c r="B15" s="164" t="s">
        <v>543</v>
      </c>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row>
    <row r="16" spans="1:30" s="157" customFormat="1" ht="14.4" x14ac:dyDescent="0.3">
      <c r="A16" s="159"/>
      <c r="B16" s="164" t="s">
        <v>559</v>
      </c>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row>
    <row r="17" spans="1:30" s="157" customFormat="1" x14ac:dyDescent="0.25">
      <c r="A17" s="159"/>
      <c r="B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row>
    <row r="18" spans="1:30" s="157" customFormat="1" ht="14.4" x14ac:dyDescent="0.3">
      <c r="A18" s="159"/>
      <c r="B18" s="164" t="s">
        <v>2</v>
      </c>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row>
    <row r="19" spans="1:30" s="157" customFormat="1" x14ac:dyDescent="0.25">
      <c r="A19" s="159"/>
      <c r="B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row>
    <row r="20" spans="1:30" s="157" customFormat="1" ht="14.4" x14ac:dyDescent="0.3">
      <c r="A20" s="159"/>
      <c r="B20" s="164" t="s">
        <v>25</v>
      </c>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row>
    <row r="21" spans="1:30" s="157" customFormat="1" x14ac:dyDescent="0.25">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row>
    <row r="22" spans="1:30" s="242" customFormat="1" ht="14.4" thickBot="1" x14ac:dyDescent="0.3">
      <c r="A22" s="204" t="s">
        <v>273</v>
      </c>
      <c r="B22" s="204"/>
    </row>
    <row r="23" spans="1:30" ht="15" customHeight="1" x14ac:dyDescent="0.25">
      <c r="A23" s="263"/>
      <c r="B23" s="264"/>
      <c r="C23" s="42" t="s">
        <v>78</v>
      </c>
    </row>
    <row r="24" spans="1:30" x14ac:dyDescent="0.25">
      <c r="A24" s="404"/>
      <c r="B24" s="405"/>
      <c r="C24" s="45" t="s">
        <v>79</v>
      </c>
      <c r="D24" s="61"/>
      <c r="E24" s="61"/>
      <c r="F24" s="61"/>
      <c r="G24" s="61"/>
      <c r="H24" s="61"/>
      <c r="I24" s="61"/>
      <c r="J24" s="61"/>
      <c r="K24" s="61"/>
      <c r="L24" s="61"/>
      <c r="M24" s="61"/>
      <c r="N24" s="61"/>
      <c r="O24" s="61"/>
      <c r="P24" s="61"/>
      <c r="Q24" s="61"/>
      <c r="R24" s="61"/>
      <c r="S24" s="61"/>
      <c r="T24" s="61"/>
      <c r="U24" s="61"/>
      <c r="V24" s="61"/>
      <c r="W24" s="61"/>
      <c r="X24" s="61"/>
    </row>
    <row r="25" spans="1:30" x14ac:dyDescent="0.25">
      <c r="A25" s="432" t="s">
        <v>74</v>
      </c>
      <c r="B25" s="433"/>
      <c r="C25" s="44">
        <v>43</v>
      </c>
      <c r="D25" s="61"/>
      <c r="E25" s="61"/>
      <c r="F25" s="61"/>
      <c r="G25" s="61"/>
      <c r="H25" s="61"/>
      <c r="I25" s="61"/>
      <c r="J25" s="61"/>
      <c r="K25" s="61"/>
      <c r="L25" s="61"/>
      <c r="M25" s="61"/>
      <c r="N25" s="61"/>
      <c r="O25" s="61"/>
      <c r="P25" s="61"/>
      <c r="Q25" s="61"/>
      <c r="R25" s="61"/>
      <c r="S25" s="61"/>
      <c r="T25" s="61"/>
      <c r="U25" s="61"/>
      <c r="V25" s="61"/>
      <c r="W25" s="61"/>
      <c r="X25" s="61"/>
    </row>
    <row r="26" spans="1:30" x14ac:dyDescent="0.25">
      <c r="A26" s="404" t="s">
        <v>80</v>
      </c>
      <c r="B26" s="405"/>
      <c r="C26" s="23">
        <v>1</v>
      </c>
      <c r="D26" s="61"/>
      <c r="E26" s="61"/>
      <c r="F26" s="61"/>
      <c r="G26" s="61"/>
      <c r="H26" s="61"/>
      <c r="I26" s="61"/>
      <c r="J26" s="61"/>
      <c r="K26" s="61"/>
      <c r="L26" s="61"/>
      <c r="M26" s="61"/>
      <c r="N26" s="61"/>
      <c r="O26" s="61"/>
      <c r="P26" s="61"/>
      <c r="Q26" s="61"/>
      <c r="R26" s="61"/>
      <c r="S26" s="61"/>
      <c r="T26" s="61"/>
      <c r="U26" s="61"/>
      <c r="V26" s="61"/>
      <c r="W26" s="61"/>
      <c r="X26" s="61"/>
    </row>
    <row r="27" spans="1:30" ht="15.75" customHeight="1" thickBot="1" x14ac:dyDescent="0.3">
      <c r="A27" s="434" t="s">
        <v>81</v>
      </c>
      <c r="B27" s="435"/>
      <c r="C27" s="25">
        <v>0</v>
      </c>
      <c r="D27" s="61"/>
      <c r="E27" s="61"/>
      <c r="F27" s="61"/>
      <c r="G27" s="61"/>
      <c r="H27" s="61"/>
      <c r="I27" s="61"/>
      <c r="J27" s="61"/>
      <c r="K27" s="61"/>
      <c r="L27" s="61"/>
      <c r="M27" s="61"/>
      <c r="N27" s="61"/>
      <c r="O27" s="61"/>
      <c r="P27" s="61"/>
      <c r="Q27" s="61"/>
      <c r="R27" s="61"/>
      <c r="S27" s="61"/>
      <c r="T27" s="61"/>
      <c r="U27" s="61"/>
      <c r="V27" s="61"/>
      <c r="W27" s="61"/>
      <c r="X27" s="61"/>
    </row>
    <row r="28" spans="1:30" x14ac:dyDescent="0.25">
      <c r="A28" s="264"/>
      <c r="B28" s="264"/>
      <c r="C28" s="61"/>
      <c r="D28" s="61"/>
      <c r="E28" s="61"/>
      <c r="F28" s="61"/>
      <c r="G28" s="61"/>
      <c r="H28" s="61"/>
      <c r="I28" s="61"/>
      <c r="J28" s="61"/>
      <c r="K28" s="61"/>
      <c r="L28" s="61"/>
      <c r="M28" s="61"/>
      <c r="N28" s="61"/>
      <c r="O28" s="61"/>
      <c r="P28" s="61"/>
      <c r="Q28" s="61"/>
      <c r="R28" s="61"/>
      <c r="S28" s="61"/>
      <c r="T28" s="61"/>
      <c r="U28" s="61"/>
      <c r="V28" s="61"/>
      <c r="W28" s="61"/>
      <c r="X28" s="61"/>
    </row>
    <row r="29" spans="1:30" s="230" customFormat="1" ht="14.4" thickBot="1" x14ac:dyDescent="0.3">
      <c r="A29" s="204" t="s">
        <v>513</v>
      </c>
      <c r="B29" s="204"/>
      <c r="C29" s="61"/>
      <c r="D29" s="61"/>
      <c r="E29" s="61"/>
      <c r="F29" s="61"/>
      <c r="G29" s="61"/>
      <c r="H29" s="61"/>
      <c r="I29" s="61"/>
      <c r="J29" s="61"/>
      <c r="K29" s="61"/>
      <c r="L29" s="61"/>
      <c r="M29" s="61"/>
      <c r="N29" s="61"/>
      <c r="O29" s="61"/>
      <c r="P29" s="61"/>
      <c r="Q29" s="61"/>
      <c r="R29" s="61"/>
      <c r="S29" s="61"/>
      <c r="T29" s="61"/>
      <c r="U29" s="61"/>
      <c r="V29" s="61"/>
      <c r="W29" s="61"/>
      <c r="X29" s="61"/>
    </row>
    <row r="30" spans="1:30" ht="15" customHeight="1" x14ac:dyDescent="0.25">
      <c r="A30" s="263"/>
      <c r="B30" s="264"/>
      <c r="C30" s="62" t="s">
        <v>78</v>
      </c>
      <c r="D30" s="61"/>
      <c r="E30" s="61"/>
      <c r="F30" s="61"/>
      <c r="G30" s="61"/>
      <c r="H30" s="61"/>
      <c r="I30" s="61"/>
      <c r="J30" s="61"/>
      <c r="K30" s="61"/>
      <c r="L30" s="61"/>
      <c r="M30" s="61"/>
      <c r="N30" s="61"/>
      <c r="O30" s="61"/>
      <c r="P30" s="61"/>
      <c r="Q30" s="61"/>
      <c r="R30" s="61"/>
      <c r="S30" s="61"/>
      <c r="T30" s="61"/>
      <c r="U30" s="61"/>
      <c r="V30" s="61"/>
      <c r="W30" s="61"/>
      <c r="X30" s="61"/>
    </row>
    <row r="31" spans="1:30" x14ac:dyDescent="0.25">
      <c r="A31" s="404"/>
      <c r="B31" s="405"/>
      <c r="C31" s="45" t="s">
        <v>79</v>
      </c>
      <c r="D31" s="61"/>
      <c r="E31" s="61"/>
      <c r="F31" s="61"/>
      <c r="G31" s="61"/>
      <c r="H31" s="61"/>
      <c r="I31" s="61"/>
      <c r="J31" s="61"/>
      <c r="K31" s="61"/>
      <c r="L31" s="61"/>
      <c r="M31" s="61"/>
      <c r="N31" s="61"/>
      <c r="O31" s="61"/>
      <c r="P31" s="61"/>
      <c r="Q31" s="61"/>
      <c r="R31" s="61"/>
      <c r="S31" s="61"/>
      <c r="T31" s="61"/>
      <c r="U31" s="61"/>
      <c r="V31" s="61"/>
      <c r="W31" s="61"/>
      <c r="X31" s="61"/>
    </row>
    <row r="32" spans="1:30" x14ac:dyDescent="0.25">
      <c r="A32" s="432" t="s">
        <v>74</v>
      </c>
      <c r="B32" s="433"/>
      <c r="C32" s="44">
        <v>43</v>
      </c>
      <c r="D32" s="61"/>
      <c r="E32" s="61"/>
      <c r="F32" s="61"/>
      <c r="G32" s="61"/>
      <c r="H32" s="61"/>
      <c r="I32" s="61"/>
      <c r="J32" s="61"/>
      <c r="K32" s="61"/>
      <c r="L32" s="61"/>
      <c r="M32" s="61"/>
      <c r="N32" s="61"/>
      <c r="O32" s="61"/>
      <c r="P32" s="61"/>
      <c r="Q32" s="61"/>
      <c r="R32" s="61"/>
      <c r="S32" s="61"/>
      <c r="T32" s="61"/>
      <c r="U32" s="61"/>
      <c r="V32" s="61"/>
      <c r="W32" s="61"/>
      <c r="X32" s="61"/>
    </row>
    <row r="33" spans="1:24" x14ac:dyDescent="0.25">
      <c r="A33" s="404" t="s">
        <v>80</v>
      </c>
      <c r="B33" s="405"/>
      <c r="C33" s="23">
        <f>41/42</f>
        <v>0.97619047619047616</v>
      </c>
      <c r="D33" s="61"/>
      <c r="E33" s="61"/>
      <c r="F33" s="61"/>
      <c r="G33" s="61"/>
      <c r="H33" s="61"/>
      <c r="I33" s="61"/>
      <c r="J33" s="61"/>
      <c r="K33" s="61"/>
      <c r="L33" s="61"/>
      <c r="M33" s="61"/>
      <c r="N33" s="61"/>
      <c r="O33" s="61"/>
      <c r="P33" s="61"/>
      <c r="Q33" s="61"/>
      <c r="R33" s="61"/>
      <c r="S33" s="61"/>
      <c r="T33" s="61"/>
      <c r="U33" s="61"/>
      <c r="V33" s="61"/>
      <c r="W33" s="61"/>
      <c r="X33" s="61"/>
    </row>
    <row r="34" spans="1:24" ht="15.75" customHeight="1" x14ac:dyDescent="0.25">
      <c r="A34" s="404" t="s">
        <v>81</v>
      </c>
      <c r="B34" s="405"/>
      <c r="C34" s="23">
        <f>1/42</f>
        <v>2.3809523809523808E-2</v>
      </c>
      <c r="D34" s="61"/>
      <c r="E34" s="61"/>
      <c r="F34" s="61"/>
      <c r="G34" s="61"/>
      <c r="H34" s="61"/>
      <c r="I34" s="61"/>
      <c r="J34" s="61"/>
      <c r="K34" s="61"/>
      <c r="L34" s="61"/>
      <c r="M34" s="61"/>
      <c r="N34" s="61"/>
      <c r="O34" s="61"/>
      <c r="P34" s="61"/>
      <c r="Q34" s="61"/>
      <c r="R34" s="61"/>
      <c r="S34" s="61"/>
      <c r="T34" s="61"/>
      <c r="U34" s="61"/>
      <c r="V34" s="61"/>
      <c r="W34" s="61"/>
      <c r="X34" s="61"/>
    </row>
    <row r="35" spans="1:24" ht="15.75" customHeight="1" thickBot="1" x14ac:dyDescent="0.3">
      <c r="A35" s="310" t="s">
        <v>608</v>
      </c>
      <c r="B35" s="435"/>
      <c r="C35" s="25">
        <f>1/C32</f>
        <v>2.3255813953488372E-2</v>
      </c>
      <c r="D35" s="61"/>
      <c r="E35" s="61"/>
      <c r="F35" s="61"/>
      <c r="G35" s="61"/>
      <c r="H35" s="61"/>
      <c r="I35" s="61"/>
      <c r="J35" s="61"/>
      <c r="K35" s="61"/>
      <c r="L35" s="61"/>
      <c r="M35" s="61"/>
      <c r="N35" s="61"/>
      <c r="O35" s="61"/>
      <c r="P35" s="61"/>
      <c r="Q35" s="61"/>
      <c r="R35" s="61"/>
      <c r="S35" s="61"/>
      <c r="T35" s="61"/>
      <c r="U35" s="61"/>
      <c r="V35" s="61"/>
      <c r="W35" s="61"/>
      <c r="X35" s="61"/>
    </row>
    <row r="36" spans="1:24" x14ac:dyDescent="0.25">
      <c r="A36" s="266"/>
      <c r="B36" s="266"/>
      <c r="C36" s="61"/>
      <c r="D36" s="61"/>
      <c r="E36" s="61"/>
      <c r="F36" s="61"/>
      <c r="G36" s="61"/>
      <c r="H36" s="61"/>
      <c r="I36" s="61"/>
      <c r="J36" s="61"/>
      <c r="K36" s="61"/>
      <c r="L36" s="61"/>
      <c r="M36" s="61"/>
      <c r="N36" s="61"/>
      <c r="O36" s="61"/>
      <c r="P36" s="61"/>
      <c r="Q36" s="61"/>
      <c r="R36" s="61"/>
      <c r="S36" s="61"/>
      <c r="T36" s="61"/>
      <c r="U36" s="61"/>
      <c r="V36" s="61"/>
      <c r="W36" s="61"/>
      <c r="X36" s="61"/>
    </row>
    <row r="37" spans="1:24" s="230" customFormat="1" ht="14.4" thickBot="1" x14ac:dyDescent="0.3">
      <c r="A37" s="204" t="s">
        <v>274</v>
      </c>
      <c r="B37" s="204"/>
      <c r="C37" s="61"/>
      <c r="D37" s="61"/>
      <c r="E37" s="61"/>
      <c r="F37" s="61"/>
      <c r="G37" s="61"/>
      <c r="H37" s="61"/>
      <c r="I37" s="61"/>
      <c r="J37" s="61"/>
      <c r="K37" s="61"/>
      <c r="L37" s="61"/>
      <c r="M37" s="61"/>
      <c r="N37" s="61"/>
      <c r="O37" s="61"/>
      <c r="P37" s="61"/>
      <c r="Q37" s="61"/>
      <c r="R37" s="61"/>
      <c r="S37" s="61"/>
      <c r="T37" s="61"/>
      <c r="U37" s="61"/>
      <c r="V37" s="61"/>
      <c r="W37" s="61"/>
      <c r="X37" s="61"/>
    </row>
    <row r="38" spans="1:24" ht="15" customHeight="1" x14ac:dyDescent="0.25">
      <c r="A38" s="263"/>
      <c r="B38" s="264"/>
      <c r="C38" s="62" t="s">
        <v>78</v>
      </c>
      <c r="D38" s="61"/>
      <c r="E38" s="61"/>
      <c r="F38" s="61"/>
      <c r="G38" s="61"/>
      <c r="H38" s="61"/>
      <c r="I38" s="61"/>
      <c r="J38" s="61"/>
      <c r="K38" s="61"/>
      <c r="L38" s="61"/>
      <c r="M38" s="61"/>
      <c r="N38" s="61"/>
      <c r="O38" s="61"/>
      <c r="P38" s="61"/>
      <c r="Q38" s="61"/>
      <c r="R38" s="61"/>
      <c r="S38" s="61"/>
      <c r="T38" s="61"/>
      <c r="U38" s="61"/>
      <c r="V38" s="61"/>
      <c r="W38" s="61"/>
      <c r="X38" s="61"/>
    </row>
    <row r="39" spans="1:24" x14ac:dyDescent="0.25">
      <c r="A39" s="404"/>
      <c r="B39" s="405"/>
      <c r="C39" s="45" t="s">
        <v>79</v>
      </c>
      <c r="D39" s="61"/>
      <c r="E39" s="61"/>
      <c r="F39" s="61"/>
      <c r="G39" s="61"/>
      <c r="H39" s="61"/>
      <c r="I39" s="61"/>
      <c r="J39" s="61"/>
      <c r="K39" s="61"/>
      <c r="L39" s="61"/>
      <c r="M39" s="61"/>
      <c r="N39" s="61"/>
      <c r="O39" s="61"/>
      <c r="P39" s="61"/>
      <c r="Q39" s="61"/>
      <c r="R39" s="61"/>
      <c r="S39" s="61"/>
      <c r="T39" s="61"/>
      <c r="U39" s="61"/>
      <c r="V39" s="61"/>
      <c r="W39" s="61"/>
      <c r="X39" s="61"/>
    </row>
    <row r="40" spans="1:24" x14ac:dyDescent="0.25">
      <c r="A40" s="432" t="s">
        <v>74</v>
      </c>
      <c r="B40" s="433"/>
      <c r="C40" s="44">
        <v>43</v>
      </c>
      <c r="D40" s="61"/>
      <c r="E40" s="61"/>
      <c r="F40" s="61"/>
      <c r="G40" s="61"/>
      <c r="H40" s="61"/>
      <c r="I40" s="61"/>
      <c r="J40" s="61"/>
      <c r="K40" s="61"/>
      <c r="L40" s="61"/>
      <c r="M40" s="61"/>
      <c r="N40" s="61"/>
      <c r="O40" s="61"/>
      <c r="P40" s="61"/>
      <c r="Q40" s="61"/>
      <c r="R40" s="61"/>
      <c r="S40" s="61"/>
      <c r="T40" s="61"/>
      <c r="U40" s="61"/>
      <c r="V40" s="61"/>
      <c r="W40" s="61"/>
      <c r="X40" s="61"/>
    </row>
    <row r="41" spans="1:24" x14ac:dyDescent="0.25">
      <c r="A41" s="404" t="s">
        <v>80</v>
      </c>
      <c r="B41" s="405"/>
      <c r="C41" s="23">
        <f>31/C40</f>
        <v>0.72093023255813948</v>
      </c>
      <c r="D41" s="61"/>
      <c r="E41" s="61"/>
      <c r="F41" s="61"/>
      <c r="G41" s="61"/>
      <c r="H41" s="61"/>
      <c r="I41" s="61"/>
      <c r="J41" s="61"/>
      <c r="K41" s="61"/>
      <c r="L41" s="61"/>
      <c r="M41" s="61"/>
      <c r="N41" s="61"/>
      <c r="O41" s="61"/>
      <c r="P41" s="61"/>
      <c r="Q41" s="61"/>
      <c r="R41" s="61"/>
      <c r="S41" s="61"/>
      <c r="T41" s="61"/>
      <c r="U41" s="61"/>
      <c r="V41" s="61"/>
      <c r="W41" s="61"/>
      <c r="X41" s="61"/>
    </row>
    <row r="42" spans="1:24" ht="15.75" customHeight="1" x14ac:dyDescent="0.25">
      <c r="A42" s="404" t="s">
        <v>81</v>
      </c>
      <c r="B42" s="405"/>
      <c r="C42" s="23">
        <f>10/C40</f>
        <v>0.23255813953488372</v>
      </c>
      <c r="D42" s="61"/>
      <c r="E42" s="61"/>
      <c r="F42" s="61"/>
      <c r="G42" s="61"/>
      <c r="H42" s="61"/>
      <c r="I42" s="61"/>
      <c r="J42" s="61"/>
      <c r="K42" s="61"/>
      <c r="L42" s="61"/>
      <c r="M42" s="61"/>
      <c r="N42" s="61"/>
      <c r="O42" s="61"/>
      <c r="P42" s="61"/>
      <c r="Q42" s="61"/>
      <c r="R42" s="61"/>
      <c r="S42" s="61"/>
      <c r="T42" s="61"/>
      <c r="U42" s="61"/>
      <c r="V42" s="61"/>
      <c r="W42" s="61"/>
      <c r="X42" s="61"/>
    </row>
    <row r="43" spans="1:24" ht="15.75" customHeight="1" thickBot="1" x14ac:dyDescent="0.3">
      <c r="A43" s="310" t="s">
        <v>608</v>
      </c>
      <c r="B43" s="435"/>
      <c r="C43" s="25">
        <f>2/C40</f>
        <v>4.6511627906976744E-2</v>
      </c>
      <c r="D43" s="61"/>
      <c r="E43" s="61"/>
      <c r="F43" s="61"/>
      <c r="G43" s="61"/>
      <c r="H43" s="61"/>
      <c r="I43" s="61"/>
      <c r="J43" s="61"/>
      <c r="K43" s="61"/>
      <c r="L43" s="61"/>
      <c r="M43" s="61"/>
      <c r="N43" s="61"/>
      <c r="O43" s="61"/>
      <c r="P43" s="61"/>
      <c r="Q43" s="61"/>
      <c r="R43" s="61"/>
      <c r="S43" s="61"/>
      <c r="T43" s="61"/>
      <c r="U43" s="61"/>
      <c r="V43" s="61"/>
      <c r="W43" s="61"/>
      <c r="X43" s="61"/>
    </row>
    <row r="44" spans="1:24" x14ac:dyDescent="0.25">
      <c r="A44" s="266"/>
      <c r="B44" s="266"/>
      <c r="C44" s="61"/>
      <c r="D44" s="61"/>
      <c r="E44" s="61"/>
      <c r="F44" s="61"/>
      <c r="G44" s="61"/>
      <c r="H44" s="61"/>
      <c r="I44" s="61"/>
      <c r="J44" s="61"/>
      <c r="K44" s="61"/>
      <c r="L44" s="61"/>
      <c r="M44" s="61"/>
      <c r="N44" s="61"/>
      <c r="O44" s="61"/>
      <c r="P44" s="61"/>
      <c r="Q44" s="61"/>
      <c r="R44" s="61"/>
      <c r="S44" s="61"/>
      <c r="T44" s="61"/>
      <c r="U44" s="61"/>
      <c r="V44" s="61"/>
      <c r="W44" s="61"/>
      <c r="X44" s="61"/>
    </row>
    <row r="45" spans="1:24" s="230" customFormat="1" ht="14.4" thickBot="1" x14ac:dyDescent="0.3">
      <c r="A45" s="185" t="s">
        <v>275</v>
      </c>
      <c r="B45" s="185"/>
      <c r="C45" s="61"/>
      <c r="D45" s="61"/>
      <c r="E45" s="61"/>
      <c r="F45" s="61"/>
      <c r="G45" s="61"/>
      <c r="H45" s="61"/>
      <c r="I45" s="61"/>
      <c r="J45" s="61"/>
      <c r="K45" s="61"/>
      <c r="L45" s="61"/>
      <c r="M45" s="61"/>
      <c r="N45" s="61"/>
      <c r="O45" s="61"/>
      <c r="P45" s="61"/>
      <c r="Q45" s="61"/>
      <c r="R45" s="61"/>
      <c r="S45" s="61"/>
      <c r="T45" s="61"/>
      <c r="U45" s="61"/>
      <c r="V45" s="61"/>
      <c r="W45" s="61"/>
      <c r="X45" s="61"/>
    </row>
    <row r="46" spans="1:24" ht="15" customHeight="1" x14ac:dyDescent="0.25">
      <c r="A46" s="263"/>
      <c r="B46" s="264"/>
      <c r="C46" s="62" t="s">
        <v>78</v>
      </c>
      <c r="D46" s="61"/>
      <c r="E46" s="61"/>
      <c r="F46" s="61"/>
      <c r="G46" s="61"/>
      <c r="H46" s="61"/>
      <c r="I46" s="61"/>
      <c r="J46" s="61"/>
      <c r="K46" s="61"/>
      <c r="L46" s="61"/>
      <c r="M46" s="61"/>
      <c r="N46" s="61"/>
      <c r="O46" s="61"/>
      <c r="P46" s="61"/>
      <c r="Q46" s="61"/>
      <c r="R46" s="61"/>
      <c r="S46" s="61"/>
      <c r="T46" s="61"/>
      <c r="U46" s="61"/>
      <c r="V46" s="61"/>
      <c r="W46" s="61"/>
      <c r="X46" s="61"/>
    </row>
    <row r="47" spans="1:24" x14ac:dyDescent="0.25">
      <c r="A47" s="404"/>
      <c r="B47" s="405"/>
      <c r="C47" s="45" t="s">
        <v>12</v>
      </c>
      <c r="D47" s="61"/>
      <c r="E47" s="61"/>
      <c r="F47" s="61"/>
      <c r="G47" s="61"/>
      <c r="H47" s="61"/>
      <c r="I47" s="61"/>
      <c r="J47" s="61"/>
      <c r="K47" s="61"/>
      <c r="L47" s="61"/>
      <c r="M47" s="61"/>
      <c r="N47" s="61"/>
      <c r="O47" s="61"/>
      <c r="P47" s="61"/>
      <c r="Q47" s="61"/>
      <c r="R47" s="61"/>
      <c r="S47" s="61"/>
      <c r="T47" s="61"/>
      <c r="U47" s="61"/>
      <c r="V47" s="61"/>
      <c r="W47" s="61"/>
      <c r="X47" s="61"/>
    </row>
    <row r="48" spans="1:24" x14ac:dyDescent="0.25">
      <c r="A48" s="432" t="s">
        <v>74</v>
      </c>
      <c r="B48" s="433"/>
      <c r="C48" s="44">
        <v>31</v>
      </c>
      <c r="D48" s="61"/>
      <c r="E48" s="61"/>
      <c r="F48" s="61"/>
      <c r="G48" s="61"/>
      <c r="H48" s="61"/>
      <c r="I48" s="61"/>
      <c r="J48" s="61"/>
      <c r="K48" s="61"/>
      <c r="L48" s="61"/>
      <c r="M48" s="61"/>
      <c r="N48" s="61"/>
      <c r="O48" s="61"/>
      <c r="P48" s="61"/>
      <c r="Q48" s="61"/>
      <c r="R48" s="61"/>
      <c r="S48" s="61"/>
      <c r="T48" s="61"/>
      <c r="U48" s="61"/>
      <c r="V48" s="61"/>
      <c r="W48" s="61"/>
      <c r="X48" s="61"/>
    </row>
    <row r="49" spans="1:24" x14ac:dyDescent="0.25">
      <c r="A49" s="404" t="s">
        <v>80</v>
      </c>
      <c r="B49" s="405"/>
      <c r="C49" s="23">
        <v>1</v>
      </c>
      <c r="D49" s="61"/>
      <c r="E49" s="61"/>
      <c r="F49" s="61"/>
      <c r="G49" s="61"/>
      <c r="H49" s="61"/>
      <c r="I49" s="61"/>
      <c r="J49" s="61"/>
      <c r="K49" s="61"/>
      <c r="L49" s="61"/>
      <c r="M49" s="61"/>
      <c r="N49" s="61"/>
      <c r="O49" s="61"/>
      <c r="P49" s="61"/>
      <c r="Q49" s="61"/>
      <c r="R49" s="61"/>
      <c r="S49" s="61"/>
      <c r="T49" s="61"/>
      <c r="U49" s="61"/>
      <c r="V49" s="61"/>
      <c r="W49" s="61"/>
      <c r="X49" s="61"/>
    </row>
    <row r="50" spans="1:24" ht="15.75" customHeight="1" thickBot="1" x14ac:dyDescent="0.3">
      <c r="A50" s="434" t="s">
        <v>81</v>
      </c>
      <c r="B50" s="435"/>
      <c r="C50" s="25">
        <v>0</v>
      </c>
      <c r="D50" s="61"/>
      <c r="E50" s="61"/>
      <c r="F50" s="61"/>
      <c r="G50" s="61"/>
      <c r="H50" s="61"/>
      <c r="I50" s="61"/>
      <c r="J50" s="61"/>
      <c r="K50" s="61"/>
      <c r="L50" s="61"/>
      <c r="M50" s="61"/>
      <c r="N50" s="61"/>
      <c r="O50" s="61"/>
      <c r="P50" s="61"/>
      <c r="Q50" s="61"/>
      <c r="R50" s="61"/>
      <c r="S50" s="61"/>
      <c r="T50" s="61"/>
      <c r="U50" s="61"/>
      <c r="V50" s="61"/>
      <c r="W50" s="61"/>
      <c r="X50" s="61"/>
    </row>
    <row r="51" spans="1:24" x14ac:dyDescent="0.25">
      <c r="A51" s="264"/>
      <c r="B51" s="264"/>
      <c r="C51" s="61"/>
      <c r="D51" s="61"/>
      <c r="E51" s="61"/>
      <c r="F51" s="61"/>
      <c r="G51" s="61"/>
      <c r="H51" s="61"/>
      <c r="I51" s="61"/>
      <c r="J51" s="61"/>
      <c r="K51" s="61"/>
      <c r="L51" s="61"/>
      <c r="M51" s="61"/>
      <c r="N51" s="61"/>
      <c r="O51" s="61"/>
      <c r="P51" s="61"/>
      <c r="Q51" s="61"/>
      <c r="R51" s="61"/>
      <c r="S51" s="61"/>
      <c r="T51" s="61"/>
      <c r="U51" s="61"/>
      <c r="V51" s="61"/>
      <c r="W51" s="61"/>
      <c r="X51" s="61"/>
    </row>
    <row r="52" spans="1:24" s="246" customFormat="1" x14ac:dyDescent="0.25">
      <c r="A52" s="125" t="s">
        <v>537</v>
      </c>
      <c r="B52" s="12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x14ac:dyDescent="0.25">
      <c r="A53" s="307"/>
      <c r="B53" s="307"/>
      <c r="C53" s="61"/>
      <c r="D53" s="61"/>
      <c r="E53" s="61"/>
      <c r="F53" s="61"/>
      <c r="G53" s="61"/>
      <c r="H53" s="61"/>
      <c r="I53" s="61"/>
      <c r="J53" s="61"/>
      <c r="K53" s="61"/>
      <c r="L53" s="61"/>
      <c r="M53" s="61"/>
      <c r="N53" s="61"/>
      <c r="O53" s="61"/>
      <c r="P53" s="61"/>
      <c r="Q53" s="61"/>
      <c r="R53" s="61"/>
      <c r="S53" s="61"/>
      <c r="T53" s="61"/>
      <c r="U53" s="61"/>
      <c r="V53" s="61"/>
      <c r="W53" s="61"/>
      <c r="X53" s="61"/>
    </row>
    <row r="54" spans="1:24" s="246" customFormat="1" x14ac:dyDescent="0.25">
      <c r="A54" s="110" t="s">
        <v>538</v>
      </c>
      <c r="B54" s="110"/>
      <c r="C54" s="107"/>
      <c r="D54" s="107"/>
      <c r="E54" s="105"/>
      <c r="F54" s="105"/>
      <c r="G54" s="105"/>
      <c r="H54" s="105"/>
      <c r="I54" s="105"/>
      <c r="J54" s="105"/>
      <c r="K54" s="105"/>
      <c r="L54" s="105"/>
      <c r="M54" s="105"/>
      <c r="N54" s="105"/>
      <c r="O54" s="105"/>
      <c r="P54" s="105"/>
      <c r="Q54" s="105"/>
      <c r="R54" s="105"/>
      <c r="S54" s="105"/>
      <c r="T54" s="105"/>
      <c r="U54" s="105"/>
      <c r="V54" s="105"/>
      <c r="W54" s="105"/>
      <c r="X54" s="105"/>
    </row>
    <row r="55" spans="1:24" s="106" customFormat="1" x14ac:dyDescent="0.25">
      <c r="A55" s="373"/>
      <c r="B55" s="373"/>
      <c r="C55" s="107"/>
      <c r="D55" s="107"/>
      <c r="E55" s="105"/>
      <c r="F55" s="105"/>
      <c r="G55" s="105"/>
      <c r="H55" s="105"/>
      <c r="I55" s="105"/>
      <c r="J55" s="105"/>
      <c r="K55" s="105"/>
      <c r="L55" s="105"/>
      <c r="M55" s="105"/>
      <c r="N55" s="105"/>
      <c r="O55" s="105"/>
      <c r="P55" s="105"/>
      <c r="Q55" s="105"/>
      <c r="R55" s="105"/>
      <c r="S55" s="105"/>
      <c r="T55" s="105"/>
      <c r="U55" s="105"/>
      <c r="V55" s="105"/>
      <c r="W55" s="105"/>
      <c r="X55" s="105"/>
    </row>
    <row r="56" spans="1:24" s="246" customFormat="1" x14ac:dyDescent="0.25">
      <c r="A56" s="110" t="s">
        <v>539</v>
      </c>
      <c r="B56" s="110"/>
      <c r="C56" s="107"/>
      <c r="D56" s="107"/>
      <c r="E56" s="105"/>
      <c r="F56" s="105"/>
      <c r="G56" s="105"/>
      <c r="H56" s="105"/>
      <c r="I56" s="105"/>
      <c r="J56" s="105"/>
      <c r="K56" s="105"/>
      <c r="L56" s="105"/>
      <c r="M56" s="105"/>
      <c r="N56" s="105"/>
      <c r="O56" s="105"/>
      <c r="P56" s="105"/>
      <c r="Q56" s="105"/>
      <c r="R56" s="105"/>
      <c r="S56" s="105"/>
      <c r="T56" s="105"/>
      <c r="U56" s="105"/>
      <c r="V56" s="105"/>
      <c r="W56" s="105"/>
      <c r="X56" s="105"/>
    </row>
    <row r="57" spans="1:24" ht="14.4" x14ac:dyDescent="0.3">
      <c r="A57" s="262" t="s">
        <v>37</v>
      </c>
      <c r="B57" s="262"/>
      <c r="C57" s="55"/>
      <c r="D57" s="61"/>
      <c r="E57" s="61"/>
      <c r="F57" s="61"/>
      <c r="G57" s="61"/>
      <c r="H57" s="61"/>
      <c r="I57" s="61"/>
      <c r="J57" s="61"/>
      <c r="K57" s="61"/>
      <c r="L57" s="61"/>
      <c r="M57" s="61"/>
      <c r="N57" s="61"/>
      <c r="O57" s="61"/>
      <c r="P57" s="61"/>
      <c r="Q57" s="61"/>
      <c r="R57" s="61"/>
      <c r="S57" s="61"/>
      <c r="T57" s="61"/>
      <c r="U57" s="61"/>
      <c r="V57" s="61"/>
      <c r="W57" s="61"/>
      <c r="X57" s="61"/>
    </row>
    <row r="58" spans="1:24" s="230" customFormat="1" ht="14.4" thickBot="1" x14ac:dyDescent="0.3">
      <c r="A58" s="204" t="s">
        <v>0</v>
      </c>
      <c r="B58" s="204"/>
      <c r="C58" s="61"/>
      <c r="D58" s="61"/>
      <c r="E58" s="61"/>
      <c r="F58" s="61"/>
      <c r="G58" s="61"/>
      <c r="H58" s="61"/>
      <c r="I58" s="61"/>
      <c r="J58" s="61"/>
      <c r="K58" s="61"/>
      <c r="L58" s="61"/>
      <c r="M58" s="61"/>
      <c r="N58" s="61"/>
      <c r="O58" s="61"/>
      <c r="P58" s="61"/>
      <c r="Q58" s="61"/>
      <c r="R58" s="61"/>
      <c r="S58" s="61"/>
      <c r="T58" s="61"/>
      <c r="U58" s="61"/>
      <c r="V58" s="61"/>
      <c r="W58" s="61"/>
      <c r="X58" s="61"/>
    </row>
    <row r="59" spans="1:24" ht="15" customHeight="1" x14ac:dyDescent="0.25">
      <c r="A59" s="263"/>
      <c r="B59" s="264"/>
      <c r="C59" s="64" t="s">
        <v>78</v>
      </c>
      <c r="D59" s="64"/>
      <c r="E59" s="62"/>
      <c r="F59" s="61"/>
      <c r="G59" s="61"/>
      <c r="H59" s="61"/>
      <c r="I59" s="61"/>
      <c r="J59" s="61"/>
      <c r="K59" s="61"/>
      <c r="L59" s="61"/>
      <c r="M59" s="61"/>
      <c r="N59" s="61"/>
      <c r="O59" s="61"/>
      <c r="P59" s="61"/>
      <c r="Q59" s="61"/>
      <c r="R59" s="61"/>
      <c r="S59" s="61"/>
      <c r="T59" s="61"/>
      <c r="U59" s="61"/>
      <c r="V59" s="61"/>
      <c r="W59" s="61"/>
      <c r="X59" s="61"/>
    </row>
    <row r="60" spans="1:24" x14ac:dyDescent="0.25">
      <c r="A60" s="404"/>
      <c r="B60" s="405"/>
      <c r="C60" s="48" t="s">
        <v>12</v>
      </c>
      <c r="D60" s="55"/>
      <c r="E60" s="65"/>
      <c r="F60" s="61"/>
      <c r="G60" s="61"/>
      <c r="H60" s="61"/>
      <c r="I60" s="61"/>
      <c r="J60" s="61"/>
      <c r="K60" s="61"/>
      <c r="L60" s="61"/>
      <c r="M60" s="61"/>
      <c r="N60" s="61"/>
      <c r="O60" s="61"/>
      <c r="P60" s="61"/>
      <c r="Q60" s="61"/>
      <c r="R60" s="61"/>
      <c r="S60" s="61"/>
      <c r="T60" s="61"/>
      <c r="U60" s="61"/>
      <c r="V60" s="61"/>
      <c r="W60" s="61"/>
      <c r="X60" s="61"/>
    </row>
    <row r="61" spans="1:24" ht="39.6" x14ac:dyDescent="0.25">
      <c r="A61" s="265"/>
      <c r="B61" s="266"/>
      <c r="C61" s="58" t="s">
        <v>3</v>
      </c>
      <c r="D61" s="58" t="s">
        <v>514</v>
      </c>
      <c r="E61" s="66" t="s">
        <v>515</v>
      </c>
      <c r="F61" s="61"/>
      <c r="G61" s="61"/>
      <c r="H61" s="61"/>
      <c r="I61" s="61"/>
      <c r="J61" s="61"/>
      <c r="K61" s="61"/>
      <c r="L61" s="61"/>
      <c r="M61" s="61"/>
      <c r="N61" s="61"/>
      <c r="O61" s="61"/>
      <c r="P61" s="61"/>
      <c r="Q61" s="61"/>
      <c r="R61" s="61"/>
      <c r="S61" s="61"/>
      <c r="T61" s="61"/>
      <c r="U61" s="61"/>
      <c r="V61" s="61"/>
      <c r="W61" s="61"/>
      <c r="X61" s="61"/>
    </row>
    <row r="62" spans="1:24" x14ac:dyDescent="0.25">
      <c r="A62" s="432" t="s">
        <v>74</v>
      </c>
      <c r="B62" s="433"/>
      <c r="C62" s="51">
        <v>32</v>
      </c>
      <c r="D62" s="51">
        <v>32</v>
      </c>
      <c r="E62" s="44">
        <v>32</v>
      </c>
      <c r="F62" s="61"/>
      <c r="G62" s="61"/>
      <c r="H62" s="61"/>
      <c r="I62" s="61"/>
      <c r="J62" s="61"/>
      <c r="K62" s="61"/>
      <c r="L62" s="61"/>
      <c r="M62" s="61"/>
      <c r="N62" s="61"/>
      <c r="O62" s="61"/>
      <c r="P62" s="61"/>
      <c r="Q62" s="61"/>
      <c r="R62" s="61"/>
      <c r="S62" s="61"/>
      <c r="T62" s="61"/>
      <c r="U62" s="61"/>
      <c r="V62" s="61"/>
      <c r="W62" s="61"/>
      <c r="X62" s="61"/>
    </row>
    <row r="63" spans="1:24" ht="14.25" customHeight="1" x14ac:dyDescent="0.25">
      <c r="A63" s="327" t="s">
        <v>4</v>
      </c>
      <c r="B63" s="300"/>
      <c r="C63" s="18">
        <f>3/C62</f>
        <v>9.375E-2</v>
      </c>
      <c r="D63" s="18">
        <f>4/D62</f>
        <v>0.125</v>
      </c>
      <c r="E63" s="23">
        <f>2/E62</f>
        <v>6.25E-2</v>
      </c>
      <c r="F63" s="61"/>
      <c r="G63" s="61"/>
      <c r="H63" s="61"/>
      <c r="I63" s="61"/>
      <c r="J63" s="61"/>
      <c r="K63" s="61"/>
      <c r="L63" s="61"/>
      <c r="M63" s="61"/>
      <c r="N63" s="61"/>
      <c r="O63" s="61"/>
      <c r="P63" s="61"/>
      <c r="Q63" s="61"/>
      <c r="R63" s="61"/>
      <c r="S63" s="61"/>
      <c r="T63" s="61"/>
      <c r="U63" s="61"/>
      <c r="V63" s="61"/>
      <c r="W63" s="61"/>
      <c r="X63" s="61"/>
    </row>
    <row r="64" spans="1:24" ht="14.25" customHeight="1" x14ac:dyDescent="0.25">
      <c r="A64" s="327" t="s">
        <v>5</v>
      </c>
      <c r="B64" s="300"/>
      <c r="C64" s="18">
        <f>11/C62</f>
        <v>0.34375</v>
      </c>
      <c r="D64" s="18">
        <f>8/D62</f>
        <v>0.25</v>
      </c>
      <c r="E64" s="23">
        <f>15/E62</f>
        <v>0.46875</v>
      </c>
      <c r="F64" s="61"/>
      <c r="G64" s="61"/>
      <c r="H64" s="61"/>
      <c r="I64" s="61"/>
      <c r="J64" s="61"/>
      <c r="K64" s="61"/>
      <c r="L64" s="61"/>
      <c r="M64" s="61"/>
      <c r="N64" s="61"/>
      <c r="O64" s="61"/>
      <c r="P64" s="61"/>
      <c r="Q64" s="61"/>
      <c r="R64" s="61"/>
      <c r="S64" s="61"/>
      <c r="T64" s="61"/>
      <c r="U64" s="61"/>
      <c r="V64" s="61"/>
      <c r="W64" s="61"/>
      <c r="X64" s="61"/>
    </row>
    <row r="65" spans="1:24" ht="14.25" customHeight="1" x14ac:dyDescent="0.25">
      <c r="A65" s="327" t="s">
        <v>6</v>
      </c>
      <c r="B65" s="300"/>
      <c r="C65" s="18">
        <f>9/C62</f>
        <v>0.28125</v>
      </c>
      <c r="D65" s="18">
        <f>11/D62</f>
        <v>0.34375</v>
      </c>
      <c r="E65" s="23">
        <f>12/E62</f>
        <v>0.375</v>
      </c>
      <c r="F65" s="61"/>
      <c r="G65" s="61"/>
      <c r="H65" s="61"/>
      <c r="I65" s="61"/>
      <c r="J65" s="61"/>
      <c r="K65" s="61"/>
      <c r="L65" s="61"/>
      <c r="M65" s="61"/>
      <c r="N65" s="61"/>
      <c r="O65" s="61"/>
      <c r="P65" s="61"/>
      <c r="Q65" s="61"/>
      <c r="R65" s="61"/>
      <c r="S65" s="61"/>
      <c r="T65" s="61"/>
      <c r="U65" s="61"/>
      <c r="V65" s="61"/>
      <c r="W65" s="61"/>
      <c r="X65" s="61"/>
    </row>
    <row r="66" spans="1:24" ht="15" customHeight="1" x14ac:dyDescent="0.25">
      <c r="A66" s="327" t="s">
        <v>94</v>
      </c>
      <c r="B66" s="300"/>
      <c r="C66" s="18">
        <f>7/C62</f>
        <v>0.21875</v>
      </c>
      <c r="D66" s="18">
        <f>6/D62</f>
        <v>0.1875</v>
      </c>
      <c r="E66" s="23">
        <f>1/E62</f>
        <v>3.125E-2</v>
      </c>
      <c r="F66" s="61"/>
      <c r="G66" s="61"/>
      <c r="H66" s="61"/>
      <c r="I66" s="61"/>
      <c r="J66" s="61"/>
      <c r="K66" s="61"/>
      <c r="L66" s="61"/>
      <c r="M66" s="61"/>
      <c r="N66" s="61"/>
      <c r="O66" s="61"/>
      <c r="P66" s="61"/>
      <c r="Q66" s="61"/>
      <c r="R66" s="61"/>
      <c r="S66" s="61"/>
      <c r="T66" s="61"/>
      <c r="U66" s="61"/>
      <c r="V66" s="61"/>
      <c r="W66" s="61"/>
      <c r="X66" s="61"/>
    </row>
    <row r="67" spans="1:24" ht="15" customHeight="1" x14ac:dyDescent="0.25">
      <c r="A67" s="327" t="s">
        <v>95</v>
      </c>
      <c r="B67" s="300"/>
      <c r="C67" s="18">
        <f>0/C62</f>
        <v>0</v>
      </c>
      <c r="D67" s="18">
        <f>1/D62</f>
        <v>3.125E-2</v>
      </c>
      <c r="E67" s="23">
        <f>1/E62</f>
        <v>3.125E-2</v>
      </c>
      <c r="F67" s="61"/>
      <c r="G67" s="61"/>
      <c r="H67" s="61"/>
      <c r="I67" s="61"/>
      <c r="J67" s="61"/>
      <c r="K67" s="61"/>
      <c r="L67" s="61"/>
      <c r="M67" s="61"/>
      <c r="N67" s="61"/>
      <c r="O67" s="61"/>
      <c r="P67" s="61"/>
      <c r="Q67" s="61"/>
      <c r="R67" s="61"/>
      <c r="S67" s="61"/>
      <c r="T67" s="61"/>
      <c r="U67" s="61"/>
      <c r="V67" s="61"/>
      <c r="W67" s="61"/>
      <c r="X67" s="61"/>
    </row>
    <row r="68" spans="1:24" ht="15" customHeight="1" thickBot="1" x14ac:dyDescent="0.3">
      <c r="A68" s="416" t="s">
        <v>647</v>
      </c>
      <c r="B68" s="345"/>
      <c r="C68" s="24">
        <f>2/C62</f>
        <v>6.25E-2</v>
      </c>
      <c r="D68" s="24">
        <f>2/D62</f>
        <v>6.25E-2</v>
      </c>
      <c r="E68" s="25">
        <f>1/E62</f>
        <v>3.125E-2</v>
      </c>
      <c r="F68" s="61"/>
      <c r="G68" s="61"/>
      <c r="H68" s="61"/>
      <c r="I68" s="61"/>
      <c r="J68" s="61"/>
      <c r="K68" s="61"/>
      <c r="L68" s="61"/>
      <c r="M68" s="61"/>
      <c r="N68" s="61"/>
      <c r="O68" s="61"/>
      <c r="P68" s="61"/>
      <c r="Q68" s="61"/>
      <c r="R68" s="61"/>
      <c r="S68" s="61"/>
      <c r="T68" s="61"/>
      <c r="U68" s="61"/>
      <c r="V68" s="61"/>
      <c r="W68" s="61"/>
      <c r="X68" s="61"/>
    </row>
    <row r="69" spans="1:24" x14ac:dyDescent="0.25">
      <c r="A69" s="266"/>
      <c r="B69" s="266"/>
      <c r="C69" s="61"/>
      <c r="D69" s="61"/>
      <c r="E69" s="61"/>
      <c r="F69" s="61"/>
      <c r="G69" s="61"/>
      <c r="H69" s="61"/>
      <c r="I69" s="61"/>
      <c r="J69" s="61"/>
      <c r="K69" s="61"/>
      <c r="L69" s="61"/>
      <c r="M69" s="61"/>
      <c r="N69" s="61"/>
      <c r="O69" s="61"/>
      <c r="P69" s="61"/>
      <c r="Q69" s="61"/>
      <c r="R69" s="61"/>
      <c r="S69" s="61"/>
      <c r="T69" s="61"/>
      <c r="U69" s="61"/>
      <c r="V69" s="61"/>
      <c r="W69" s="61"/>
      <c r="X69" s="61"/>
    </row>
    <row r="70" spans="1:24" s="110" customFormat="1" x14ac:dyDescent="0.25">
      <c r="A70" s="110" t="s">
        <v>540</v>
      </c>
      <c r="C70" s="107"/>
      <c r="D70" s="107"/>
      <c r="E70" s="107"/>
      <c r="F70" s="107"/>
      <c r="G70" s="107"/>
      <c r="H70" s="107"/>
      <c r="I70" s="107"/>
      <c r="J70" s="107"/>
      <c r="K70" s="107"/>
      <c r="L70" s="107"/>
      <c r="M70" s="107"/>
      <c r="N70" s="107"/>
      <c r="O70" s="107"/>
      <c r="P70" s="107"/>
      <c r="Q70" s="107"/>
      <c r="R70" s="107"/>
      <c r="S70" s="107"/>
      <c r="T70" s="107"/>
      <c r="U70" s="107"/>
      <c r="V70" s="107"/>
      <c r="W70" s="107"/>
      <c r="X70" s="107"/>
    </row>
    <row r="71" spans="1:24" x14ac:dyDescent="0.25">
      <c r="A71" s="307"/>
      <c r="B71" s="307"/>
      <c r="C71" s="61"/>
      <c r="D71" s="61"/>
      <c r="E71" s="61"/>
      <c r="F71" s="61"/>
      <c r="G71" s="61"/>
      <c r="H71" s="61"/>
      <c r="I71" s="61"/>
      <c r="J71" s="61"/>
      <c r="K71" s="61"/>
      <c r="L71" s="61"/>
      <c r="M71" s="61"/>
      <c r="N71" s="61"/>
      <c r="O71" s="61"/>
      <c r="P71" s="61"/>
      <c r="Q71" s="61"/>
      <c r="R71" s="61"/>
      <c r="S71" s="61"/>
      <c r="T71" s="61"/>
      <c r="U71" s="61"/>
      <c r="V71" s="61"/>
      <c r="W71" s="61"/>
      <c r="X71" s="61"/>
    </row>
    <row r="72" spans="1:24" s="246" customFormat="1" x14ac:dyDescent="0.25">
      <c r="A72" s="110" t="s">
        <v>597</v>
      </c>
      <c r="B72" s="110"/>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x14ac:dyDescent="0.25">
      <c r="A73" s="347"/>
      <c r="B73" s="347"/>
      <c r="C73" s="18"/>
      <c r="D73" s="61"/>
      <c r="E73" s="61"/>
      <c r="F73" s="61"/>
      <c r="G73" s="61"/>
      <c r="H73" s="61"/>
      <c r="I73" s="61"/>
      <c r="J73" s="55"/>
      <c r="K73" s="61"/>
      <c r="L73" s="61"/>
      <c r="M73" s="61"/>
      <c r="N73" s="61"/>
      <c r="O73" s="61"/>
      <c r="P73" s="61"/>
      <c r="Q73" s="61"/>
      <c r="R73" s="61"/>
      <c r="S73" s="61"/>
      <c r="T73" s="61"/>
      <c r="U73" s="61"/>
      <c r="V73" s="61"/>
      <c r="W73" s="61"/>
      <c r="X73" s="61"/>
    </row>
    <row r="74" spans="1:24" s="230" customFormat="1" ht="14.4" thickBot="1" x14ac:dyDescent="0.3">
      <c r="A74" s="204" t="s">
        <v>541</v>
      </c>
      <c r="B74" s="204"/>
      <c r="C74" s="61"/>
      <c r="D74" s="61"/>
      <c r="E74" s="61"/>
      <c r="F74" s="61"/>
      <c r="G74" s="61"/>
      <c r="H74" s="61"/>
      <c r="I74" s="61"/>
      <c r="J74" s="55"/>
      <c r="K74" s="61"/>
      <c r="L74" s="61"/>
      <c r="M74" s="61"/>
      <c r="N74" s="61"/>
      <c r="O74" s="61"/>
      <c r="P74" s="61"/>
      <c r="Q74" s="61"/>
      <c r="R74" s="61"/>
      <c r="S74" s="61"/>
      <c r="T74" s="61"/>
      <c r="U74" s="61"/>
      <c r="V74" s="61"/>
      <c r="W74" s="61"/>
      <c r="X74" s="61"/>
    </row>
    <row r="75" spans="1:24" ht="15" customHeight="1" x14ac:dyDescent="0.25">
      <c r="A75" s="263"/>
      <c r="B75" s="264"/>
      <c r="C75" s="64" t="s">
        <v>78</v>
      </c>
      <c r="D75" s="64"/>
      <c r="E75" s="64"/>
      <c r="F75" s="64"/>
      <c r="G75" s="64"/>
      <c r="H75" s="62"/>
      <c r="J75" s="55"/>
      <c r="K75" s="61"/>
      <c r="L75" s="61"/>
      <c r="M75" s="61"/>
      <c r="N75" s="61"/>
      <c r="O75" s="61"/>
      <c r="P75" s="61"/>
      <c r="Q75" s="61"/>
      <c r="R75" s="61"/>
      <c r="S75" s="61"/>
      <c r="T75" s="61"/>
      <c r="U75" s="61"/>
      <c r="V75" s="61"/>
      <c r="W75" s="61"/>
      <c r="X75" s="61"/>
    </row>
    <row r="76" spans="1:24" x14ac:dyDescent="0.25">
      <c r="A76" s="404"/>
      <c r="B76" s="405"/>
      <c r="C76" s="52" t="s">
        <v>27</v>
      </c>
      <c r="D76" s="67"/>
      <c r="E76" s="67"/>
      <c r="F76" s="67"/>
      <c r="G76" s="67"/>
      <c r="H76" s="129"/>
      <c r="J76" s="55"/>
      <c r="K76" s="61"/>
      <c r="L76" s="61"/>
      <c r="M76" s="61"/>
      <c r="N76" s="61"/>
      <c r="O76" s="61"/>
      <c r="P76" s="61"/>
      <c r="Q76" s="61"/>
      <c r="R76" s="61"/>
      <c r="S76" s="61"/>
      <c r="T76" s="61"/>
      <c r="U76" s="61"/>
      <c r="V76" s="61"/>
      <c r="W76" s="61"/>
      <c r="X76" s="61"/>
    </row>
    <row r="77" spans="1:24" ht="26.4" x14ac:dyDescent="0.25">
      <c r="A77" s="265"/>
      <c r="B77" s="266"/>
      <c r="C77" s="58" t="s">
        <v>516</v>
      </c>
      <c r="D77" s="58" t="s">
        <v>517</v>
      </c>
      <c r="E77" s="176" t="s">
        <v>542</v>
      </c>
      <c r="F77" s="59" t="s">
        <v>7</v>
      </c>
      <c r="G77" s="59" t="s">
        <v>8</v>
      </c>
      <c r="H77" s="60" t="s">
        <v>518</v>
      </c>
      <c r="J77" s="58"/>
      <c r="K77" s="61"/>
      <c r="L77" s="61"/>
      <c r="M77" s="61"/>
      <c r="N77" s="61"/>
      <c r="O77" s="61"/>
      <c r="P77" s="61"/>
      <c r="Q77" s="61"/>
      <c r="R77" s="61"/>
      <c r="S77" s="61"/>
      <c r="T77" s="61"/>
      <c r="U77" s="61"/>
      <c r="V77" s="61"/>
      <c r="W77" s="61"/>
      <c r="X77" s="61"/>
    </row>
    <row r="78" spans="1:24" x14ac:dyDescent="0.25">
      <c r="A78" s="432" t="s">
        <v>74</v>
      </c>
      <c r="B78" s="433"/>
      <c r="C78" s="51">
        <v>6</v>
      </c>
      <c r="D78" s="51">
        <v>28</v>
      </c>
      <c r="E78" s="51">
        <v>3</v>
      </c>
      <c r="F78" s="51">
        <v>7</v>
      </c>
      <c r="G78" s="51">
        <v>2</v>
      </c>
      <c r="H78" s="44">
        <v>19</v>
      </c>
      <c r="I78" s="49"/>
      <c r="J78" s="61"/>
      <c r="L78" s="61"/>
      <c r="M78" s="61"/>
      <c r="N78" s="61"/>
      <c r="O78" s="61"/>
      <c r="P78" s="61"/>
      <c r="Q78" s="61"/>
      <c r="R78" s="61"/>
      <c r="S78" s="61"/>
      <c r="T78" s="61"/>
      <c r="U78" s="61"/>
      <c r="V78" s="61"/>
      <c r="W78" s="61"/>
      <c r="X78" s="61"/>
    </row>
    <row r="79" spans="1:24" ht="14.25" customHeight="1" x14ac:dyDescent="0.25">
      <c r="A79" s="447" t="s">
        <v>554</v>
      </c>
      <c r="B79" s="448"/>
      <c r="C79" s="18">
        <f>0</f>
        <v>0</v>
      </c>
      <c r="D79" s="18">
        <f>1/D78</f>
        <v>3.5714285714285712E-2</v>
      </c>
      <c r="E79" s="137" t="s">
        <v>110</v>
      </c>
      <c r="F79" s="138">
        <f>1/F78</f>
        <v>0.14285714285714285</v>
      </c>
      <c r="G79" s="139" t="s">
        <v>110</v>
      </c>
      <c r="H79" s="23">
        <f>3/H78</f>
        <v>0.15789473684210525</v>
      </c>
      <c r="J79" s="18"/>
      <c r="K79" s="61"/>
      <c r="L79" s="61"/>
      <c r="M79" s="61"/>
      <c r="N79" s="61"/>
      <c r="O79" s="61"/>
      <c r="P79" s="61"/>
      <c r="Q79" s="61"/>
      <c r="R79" s="61"/>
      <c r="S79" s="61"/>
      <c r="T79" s="61"/>
      <c r="U79" s="61"/>
      <c r="V79" s="61"/>
      <c r="W79" s="61"/>
      <c r="X79" s="61"/>
    </row>
    <row r="80" spans="1:24" ht="14.25" customHeight="1" x14ac:dyDescent="0.25">
      <c r="A80" s="447" t="s">
        <v>555</v>
      </c>
      <c r="B80" s="448"/>
      <c r="C80" s="18">
        <f>1/C78</f>
        <v>0.16666666666666666</v>
      </c>
      <c r="D80" s="18">
        <f>2/D78</f>
        <v>7.1428571428571425E-2</v>
      </c>
      <c r="E80" s="137" t="s">
        <v>110</v>
      </c>
      <c r="F80" s="138">
        <f>2/F78</f>
        <v>0.2857142857142857</v>
      </c>
      <c r="G80" s="139" t="s">
        <v>110</v>
      </c>
      <c r="H80" s="23">
        <f>1/H78</f>
        <v>5.2631578947368418E-2</v>
      </c>
      <c r="J80" s="18"/>
      <c r="K80" s="61"/>
      <c r="L80" s="61"/>
      <c r="M80" s="61"/>
      <c r="N80" s="61"/>
      <c r="O80" s="61"/>
      <c r="P80" s="61"/>
      <c r="Q80" s="61"/>
      <c r="R80" s="61"/>
      <c r="S80" s="61"/>
      <c r="T80" s="61"/>
      <c r="U80" s="61"/>
      <c r="V80" s="61"/>
      <c r="W80" s="61"/>
      <c r="X80" s="61"/>
    </row>
    <row r="81" spans="1:24" x14ac:dyDescent="0.25">
      <c r="A81" s="447" t="s">
        <v>556</v>
      </c>
      <c r="B81" s="448"/>
      <c r="C81" s="18">
        <f>1/C78</f>
        <v>0.16666666666666666</v>
      </c>
      <c r="D81" s="18">
        <f>6/D78</f>
        <v>0.21428571428571427</v>
      </c>
      <c r="E81" s="137" t="s">
        <v>110</v>
      </c>
      <c r="F81" s="138">
        <f>1/F78</f>
        <v>0.14285714285714285</v>
      </c>
      <c r="G81" s="139" t="s">
        <v>110</v>
      </c>
      <c r="H81" s="23">
        <f>4/H78</f>
        <v>0.21052631578947367</v>
      </c>
      <c r="J81" s="55"/>
      <c r="K81" s="61"/>
      <c r="L81" s="61"/>
      <c r="M81" s="61"/>
      <c r="N81" s="61"/>
      <c r="O81" s="61"/>
      <c r="P81" s="61"/>
      <c r="Q81" s="61"/>
      <c r="R81" s="61"/>
      <c r="S81" s="61"/>
      <c r="T81" s="61"/>
      <c r="U81" s="61"/>
      <c r="V81" s="61"/>
      <c r="W81" s="61"/>
      <c r="X81" s="61"/>
    </row>
    <row r="82" spans="1:24" ht="14.25" customHeight="1" x14ac:dyDescent="0.25">
      <c r="A82" s="447" t="s">
        <v>557</v>
      </c>
      <c r="B82" s="448"/>
      <c r="C82" s="18">
        <f>4/C78</f>
        <v>0.66666666666666663</v>
      </c>
      <c r="D82" s="18">
        <f>9/D78</f>
        <v>0.32142857142857145</v>
      </c>
      <c r="E82" s="137" t="s">
        <v>110</v>
      </c>
      <c r="F82" s="138">
        <f>2/F78</f>
        <v>0.2857142857142857</v>
      </c>
      <c r="G82" s="139" t="s">
        <v>110</v>
      </c>
      <c r="H82" s="23">
        <f>5/H78</f>
        <v>0.26315789473684209</v>
      </c>
      <c r="J82" s="55"/>
      <c r="K82" s="61"/>
      <c r="L82" s="61"/>
      <c r="M82" s="61"/>
      <c r="N82" s="61"/>
      <c r="O82" s="61"/>
      <c r="P82" s="61"/>
      <c r="Q82" s="61"/>
      <c r="R82" s="61"/>
      <c r="S82" s="61"/>
      <c r="T82" s="61"/>
      <c r="U82" s="61"/>
      <c r="V82" s="61"/>
      <c r="W82" s="61"/>
      <c r="X82" s="61"/>
    </row>
    <row r="83" spans="1:24" ht="15" customHeight="1" x14ac:dyDescent="0.25">
      <c r="A83" s="447" t="s">
        <v>558</v>
      </c>
      <c r="B83" s="448"/>
      <c r="C83" s="18">
        <f>0/C78</f>
        <v>0</v>
      </c>
      <c r="D83" s="18">
        <f>8/D78</f>
        <v>0.2857142857142857</v>
      </c>
      <c r="E83" s="137" t="s">
        <v>110</v>
      </c>
      <c r="F83" s="138">
        <f>1/F78</f>
        <v>0.14285714285714285</v>
      </c>
      <c r="G83" s="139" t="s">
        <v>110</v>
      </c>
      <c r="H83" s="23">
        <f>5/H78</f>
        <v>0.26315789473684209</v>
      </c>
      <c r="J83" s="55"/>
      <c r="K83" s="61"/>
      <c r="L83" s="61"/>
      <c r="M83" s="61"/>
      <c r="N83" s="61"/>
      <c r="O83" s="61"/>
      <c r="P83" s="61"/>
      <c r="Q83" s="61"/>
      <c r="R83" s="61"/>
      <c r="S83" s="61"/>
      <c r="T83" s="61"/>
      <c r="U83" s="61"/>
      <c r="V83" s="61"/>
      <c r="W83" s="61"/>
      <c r="X83" s="61"/>
    </row>
    <row r="84" spans="1:24" ht="15" customHeight="1" thickBot="1" x14ac:dyDescent="0.3">
      <c r="A84" s="442" t="s">
        <v>633</v>
      </c>
      <c r="B84" s="455"/>
      <c r="C84" s="24">
        <v>0</v>
      </c>
      <c r="D84" s="24">
        <f>2/D78</f>
        <v>7.1428571428571425E-2</v>
      </c>
      <c r="E84" s="259" t="s">
        <v>110</v>
      </c>
      <c r="F84" s="141">
        <v>0</v>
      </c>
      <c r="G84" s="140" t="s">
        <v>110</v>
      </c>
      <c r="H84" s="25">
        <f>1/H78</f>
        <v>5.2631578947368418E-2</v>
      </c>
      <c r="J84" s="55"/>
      <c r="K84" s="61"/>
      <c r="L84" s="61"/>
      <c r="M84" s="61"/>
      <c r="N84" s="61"/>
      <c r="O84" s="61"/>
      <c r="P84" s="61"/>
      <c r="Q84" s="61"/>
      <c r="R84" s="61"/>
      <c r="S84" s="61"/>
      <c r="T84" s="61"/>
      <c r="U84" s="61"/>
      <c r="V84" s="61"/>
      <c r="W84" s="61"/>
      <c r="X84" s="61"/>
    </row>
    <row r="85" spans="1:24" x14ac:dyDescent="0.25">
      <c r="A85" s="266"/>
      <c r="B85" s="266"/>
      <c r="C85" s="61"/>
      <c r="D85" s="61"/>
      <c r="E85" s="61"/>
      <c r="F85" s="61"/>
      <c r="G85" s="61"/>
      <c r="H85" s="61"/>
      <c r="I85" s="61"/>
      <c r="J85" s="55"/>
      <c r="K85" s="61"/>
      <c r="L85" s="61"/>
      <c r="M85" s="61"/>
      <c r="N85" s="61"/>
      <c r="O85" s="61"/>
      <c r="P85" s="61"/>
      <c r="Q85" s="61"/>
      <c r="R85" s="61"/>
      <c r="S85" s="61"/>
      <c r="T85" s="61"/>
      <c r="U85" s="61"/>
      <c r="V85" s="61"/>
      <c r="W85" s="61"/>
      <c r="X85" s="61"/>
    </row>
    <row r="86" spans="1:24" s="230" customFormat="1" ht="14.4" thickBot="1" x14ac:dyDescent="0.3">
      <c r="A86" s="204" t="s">
        <v>1</v>
      </c>
      <c r="B86" s="204"/>
      <c r="C86" s="61"/>
      <c r="D86" s="61"/>
      <c r="E86" s="61"/>
      <c r="F86" s="61"/>
      <c r="G86" s="61"/>
      <c r="H86" s="61"/>
      <c r="I86" s="61"/>
      <c r="J86" s="55"/>
      <c r="K86" s="61"/>
      <c r="L86" s="61"/>
      <c r="M86" s="61"/>
      <c r="N86" s="61"/>
      <c r="O86" s="61"/>
      <c r="P86" s="61"/>
      <c r="Q86" s="61"/>
      <c r="R86" s="61"/>
      <c r="S86" s="61"/>
      <c r="T86" s="61"/>
      <c r="U86" s="61"/>
      <c r="V86" s="61"/>
      <c r="W86" s="61"/>
      <c r="X86" s="61"/>
    </row>
    <row r="87" spans="1:24" ht="15" customHeight="1" x14ac:dyDescent="0.25">
      <c r="A87" s="263"/>
      <c r="B87" s="264"/>
      <c r="C87" s="62" t="s">
        <v>78</v>
      </c>
      <c r="D87" s="61"/>
      <c r="E87" s="61"/>
      <c r="F87" s="61"/>
      <c r="G87" s="61"/>
      <c r="H87" s="61"/>
      <c r="I87" s="61"/>
      <c r="J87" s="55"/>
      <c r="K87" s="61"/>
      <c r="L87" s="61"/>
      <c r="M87" s="61"/>
      <c r="N87" s="61"/>
      <c r="O87" s="61"/>
      <c r="P87" s="61"/>
      <c r="Q87" s="61"/>
      <c r="R87" s="61"/>
      <c r="S87" s="61"/>
      <c r="T87" s="61"/>
      <c r="U87" s="61"/>
      <c r="V87" s="61"/>
      <c r="W87" s="61"/>
      <c r="X87" s="61"/>
    </row>
    <row r="88" spans="1:24" x14ac:dyDescent="0.25">
      <c r="A88" s="308"/>
      <c r="B88" s="309"/>
      <c r="C88" s="45" t="s">
        <v>12</v>
      </c>
      <c r="D88" s="61"/>
      <c r="E88" s="61"/>
      <c r="F88" s="61"/>
      <c r="G88" s="61"/>
      <c r="H88" s="61"/>
      <c r="I88" s="61"/>
      <c r="J88" s="55"/>
      <c r="K88" s="61"/>
      <c r="L88" s="61"/>
      <c r="M88" s="61"/>
      <c r="N88" s="61"/>
      <c r="O88" s="61"/>
      <c r="P88" s="61"/>
      <c r="Q88" s="61"/>
      <c r="R88" s="61"/>
      <c r="S88" s="61"/>
      <c r="T88" s="61"/>
      <c r="U88" s="61"/>
      <c r="V88" s="61"/>
      <c r="W88" s="61"/>
      <c r="X88" s="61"/>
    </row>
    <row r="89" spans="1:24" x14ac:dyDescent="0.25">
      <c r="A89" s="432" t="s">
        <v>74</v>
      </c>
      <c r="B89" s="433"/>
      <c r="C89" s="44">
        <v>32</v>
      </c>
      <c r="D89" s="61"/>
      <c r="E89" s="61"/>
      <c r="F89" s="61"/>
      <c r="G89" s="61"/>
      <c r="H89" s="61"/>
      <c r="I89" s="61"/>
      <c r="J89" s="55"/>
      <c r="K89" s="61"/>
      <c r="L89" s="61"/>
      <c r="M89" s="61"/>
      <c r="N89" s="61"/>
      <c r="O89" s="61"/>
      <c r="P89" s="61"/>
      <c r="Q89" s="61"/>
      <c r="R89" s="61"/>
      <c r="S89" s="61"/>
      <c r="T89" s="61"/>
      <c r="U89" s="61"/>
      <c r="V89" s="61"/>
      <c r="W89" s="61"/>
      <c r="X89" s="61"/>
    </row>
    <row r="90" spans="1:24" x14ac:dyDescent="0.25">
      <c r="A90" s="308" t="s">
        <v>80</v>
      </c>
      <c r="B90" s="309"/>
      <c r="C90" s="23">
        <f>26/C89</f>
        <v>0.8125</v>
      </c>
      <c r="D90" s="61"/>
      <c r="E90" s="61"/>
      <c r="F90" s="61"/>
      <c r="G90" s="61"/>
      <c r="H90" s="61"/>
      <c r="I90" s="61"/>
      <c r="J90" s="61"/>
      <c r="K90" s="61"/>
      <c r="L90" s="61"/>
      <c r="M90" s="61"/>
      <c r="N90" s="61"/>
      <c r="O90" s="61"/>
      <c r="P90" s="61"/>
      <c r="Q90" s="61"/>
      <c r="R90" s="61"/>
      <c r="S90" s="61"/>
      <c r="T90" s="61"/>
      <c r="U90" s="61"/>
      <c r="V90" s="61"/>
      <c r="W90" s="61"/>
      <c r="X90" s="61"/>
    </row>
    <row r="91" spans="1:24" ht="15.75" customHeight="1" x14ac:dyDescent="0.25">
      <c r="A91" s="308" t="s">
        <v>81</v>
      </c>
      <c r="B91" s="309"/>
      <c r="C91" s="23">
        <f>4/C89</f>
        <v>0.125</v>
      </c>
      <c r="D91" s="61"/>
      <c r="E91" s="61"/>
      <c r="F91" s="61"/>
      <c r="G91" s="61"/>
      <c r="H91" s="61"/>
      <c r="I91" s="61"/>
      <c r="J91" s="61"/>
      <c r="K91" s="61"/>
      <c r="L91" s="61"/>
      <c r="M91" s="61"/>
      <c r="N91" s="61"/>
      <c r="O91" s="61"/>
      <c r="P91" s="61"/>
      <c r="Q91" s="61"/>
      <c r="R91" s="61"/>
      <c r="S91" s="61"/>
      <c r="T91" s="61"/>
      <c r="U91" s="61"/>
      <c r="V91" s="61"/>
      <c r="W91" s="61"/>
      <c r="X91" s="61"/>
    </row>
    <row r="92" spans="1:24" ht="15.75" customHeight="1" thickBot="1" x14ac:dyDescent="0.3">
      <c r="A92" s="310" t="s">
        <v>608</v>
      </c>
      <c r="B92" s="311"/>
      <c r="C92" s="25">
        <f>2/C89</f>
        <v>6.25E-2</v>
      </c>
      <c r="D92" s="61"/>
      <c r="E92" s="61"/>
      <c r="F92" s="61"/>
      <c r="G92" s="61"/>
      <c r="H92" s="61"/>
      <c r="I92" s="61"/>
      <c r="J92" s="61"/>
      <c r="K92" s="61"/>
      <c r="L92" s="61"/>
      <c r="M92" s="61"/>
      <c r="N92" s="61"/>
      <c r="O92" s="61"/>
      <c r="P92" s="61"/>
      <c r="Q92" s="61"/>
      <c r="R92" s="61"/>
      <c r="S92" s="61"/>
      <c r="T92" s="61"/>
      <c r="U92" s="61"/>
      <c r="V92" s="61"/>
      <c r="W92" s="61"/>
      <c r="X92" s="61"/>
    </row>
    <row r="93" spans="1:24" ht="15.75" customHeight="1" x14ac:dyDescent="0.25">
      <c r="A93" s="449" t="s">
        <v>37</v>
      </c>
      <c r="B93" s="450"/>
      <c r="C93" s="61"/>
      <c r="D93" s="61"/>
      <c r="E93" s="61"/>
      <c r="F93" s="61"/>
      <c r="G93" s="61"/>
      <c r="H93" s="61"/>
      <c r="I93" s="61"/>
      <c r="J93" s="61"/>
      <c r="K93" s="61"/>
      <c r="L93" s="61"/>
      <c r="M93" s="61"/>
      <c r="N93" s="61"/>
      <c r="O93" s="61"/>
      <c r="P93" s="61"/>
      <c r="Q93" s="61"/>
      <c r="R93" s="61"/>
      <c r="S93" s="61"/>
      <c r="T93" s="61"/>
      <c r="U93" s="61"/>
      <c r="V93" s="61"/>
      <c r="W93" s="61"/>
      <c r="X93" s="61"/>
    </row>
    <row r="94" spans="1:24" s="247" customFormat="1" ht="15.75" customHeight="1" thickBot="1" x14ac:dyDescent="0.3">
      <c r="A94" s="201" t="s">
        <v>543</v>
      </c>
      <c r="B94" s="201"/>
      <c r="C94" s="100"/>
      <c r="D94" s="100"/>
      <c r="E94" s="101"/>
      <c r="F94" s="101"/>
      <c r="G94" s="101"/>
      <c r="H94" s="101"/>
      <c r="I94" s="101"/>
      <c r="J94" s="101"/>
      <c r="K94" s="101"/>
      <c r="L94" s="101"/>
      <c r="M94" s="101"/>
      <c r="N94" s="101"/>
      <c r="O94" s="101"/>
      <c r="P94" s="101"/>
      <c r="Q94" s="101"/>
      <c r="R94" s="101"/>
      <c r="S94" s="101"/>
      <c r="T94" s="101"/>
      <c r="U94" s="101"/>
      <c r="V94" s="101"/>
      <c r="W94" s="101"/>
      <c r="X94" s="101"/>
    </row>
    <row r="95" spans="1:24" ht="15.75" customHeight="1" x14ac:dyDescent="0.25">
      <c r="A95" s="263"/>
      <c r="B95" s="264"/>
      <c r="C95" s="62" t="s">
        <v>78</v>
      </c>
      <c r="D95" s="61"/>
      <c r="E95" s="61"/>
      <c r="F95" s="61"/>
      <c r="G95" s="61"/>
      <c r="H95" s="61"/>
      <c r="I95" s="61"/>
      <c r="J95" s="61"/>
      <c r="K95" s="61"/>
      <c r="L95" s="61"/>
      <c r="M95" s="61"/>
      <c r="N95" s="61"/>
      <c r="O95" s="61"/>
      <c r="P95" s="61"/>
      <c r="Q95" s="61"/>
      <c r="R95" s="61"/>
      <c r="S95" s="61"/>
      <c r="T95" s="61"/>
      <c r="U95" s="61"/>
      <c r="V95" s="61"/>
      <c r="W95" s="61"/>
      <c r="X95" s="61"/>
    </row>
    <row r="96" spans="1:24" ht="15.75" customHeight="1" x14ac:dyDescent="0.25">
      <c r="A96" s="308"/>
      <c r="B96" s="309"/>
      <c r="C96" s="45" t="s">
        <v>79</v>
      </c>
      <c r="D96" s="61"/>
      <c r="G96" s="61"/>
      <c r="H96" s="61"/>
      <c r="I96" s="61"/>
      <c r="J96" s="61"/>
      <c r="K96" s="61"/>
      <c r="L96" s="61"/>
      <c r="M96" s="61"/>
      <c r="N96" s="61"/>
      <c r="O96" s="61"/>
      <c r="P96" s="61"/>
      <c r="Q96" s="61"/>
      <c r="R96" s="61"/>
      <c r="S96" s="61"/>
      <c r="T96" s="61"/>
      <c r="U96" s="61"/>
      <c r="V96" s="61"/>
      <c r="W96" s="61"/>
      <c r="X96" s="61"/>
    </row>
    <row r="97" spans="1:24" ht="15.75" customHeight="1" x14ac:dyDescent="0.25">
      <c r="A97" s="432" t="s">
        <v>74</v>
      </c>
      <c r="B97" s="433"/>
      <c r="C97" s="44">
        <v>43</v>
      </c>
      <c r="D97" s="61"/>
      <c r="G97" s="61"/>
      <c r="H97" s="61"/>
      <c r="I97" s="61"/>
      <c r="J97" s="61"/>
      <c r="K97" s="61"/>
      <c r="L97" s="61"/>
      <c r="M97" s="61"/>
      <c r="N97" s="61"/>
      <c r="O97" s="61"/>
      <c r="P97" s="61"/>
      <c r="Q97" s="61"/>
      <c r="R97" s="61"/>
      <c r="S97" s="61"/>
      <c r="T97" s="61"/>
      <c r="U97" s="61"/>
      <c r="V97" s="61"/>
      <c r="W97" s="61"/>
      <c r="X97" s="61"/>
    </row>
    <row r="98" spans="1:24" ht="15.75" customHeight="1" x14ac:dyDescent="0.25">
      <c r="A98" s="143" t="s">
        <v>544</v>
      </c>
      <c r="B98" s="144"/>
      <c r="C98" s="23">
        <f>9/C97</f>
        <v>0.20930232558139536</v>
      </c>
      <c r="D98" s="61"/>
      <c r="E98" s="61"/>
      <c r="F98" s="61"/>
      <c r="G98" s="61"/>
      <c r="H98" s="61"/>
      <c r="I98" s="61"/>
      <c r="J98" s="61"/>
      <c r="K98" s="61"/>
      <c r="L98" s="61"/>
      <c r="M98" s="61"/>
      <c r="N98" s="61"/>
      <c r="O98" s="61"/>
      <c r="P98" s="61"/>
      <c r="Q98" s="61"/>
      <c r="R98" s="61"/>
      <c r="S98" s="61"/>
      <c r="T98" s="61"/>
      <c r="U98" s="61"/>
      <c r="V98" s="61"/>
      <c r="W98" s="61"/>
      <c r="X98" s="61"/>
    </row>
    <row r="99" spans="1:24" ht="15.75" customHeight="1" x14ac:dyDescent="0.25">
      <c r="A99" s="143" t="s">
        <v>546</v>
      </c>
      <c r="B99" s="144"/>
      <c r="C99" s="23">
        <f>6/C97</f>
        <v>0.13953488372093023</v>
      </c>
      <c r="D99" s="61"/>
      <c r="E99" s="61"/>
      <c r="F99" s="61"/>
      <c r="G99" s="61"/>
      <c r="H99" s="61"/>
      <c r="I99" s="61"/>
      <c r="J99" s="61"/>
      <c r="K99" s="61"/>
      <c r="L99" s="61"/>
      <c r="M99" s="61"/>
      <c r="N99" s="61"/>
      <c r="O99" s="61"/>
      <c r="P99" s="61"/>
      <c r="Q99" s="61"/>
      <c r="R99" s="61"/>
      <c r="S99" s="61"/>
      <c r="T99" s="61"/>
      <c r="U99" s="61"/>
      <c r="V99" s="61"/>
      <c r="W99" s="61"/>
      <c r="X99" s="61"/>
    </row>
    <row r="100" spans="1:24" ht="15.75" customHeight="1" x14ac:dyDescent="0.25">
      <c r="A100" s="143" t="s">
        <v>547</v>
      </c>
      <c r="B100" s="144"/>
      <c r="C100" s="23">
        <f>6/C97</f>
        <v>0.13953488372093023</v>
      </c>
      <c r="D100" s="61"/>
      <c r="E100" s="61"/>
      <c r="F100" s="61"/>
      <c r="G100" s="61"/>
      <c r="H100" s="61"/>
      <c r="I100" s="61"/>
      <c r="J100" s="61"/>
      <c r="K100" s="61"/>
      <c r="L100" s="61"/>
      <c r="M100" s="61"/>
      <c r="N100" s="61"/>
      <c r="O100" s="61"/>
      <c r="P100" s="61"/>
      <c r="Q100" s="61"/>
      <c r="R100" s="61"/>
      <c r="S100" s="61"/>
      <c r="T100" s="61"/>
      <c r="U100" s="61"/>
      <c r="V100" s="61"/>
      <c r="W100" s="61"/>
      <c r="X100" s="61"/>
    </row>
    <row r="101" spans="1:24" ht="15.75" customHeight="1" x14ac:dyDescent="0.25">
      <c r="A101" s="143" t="s">
        <v>549</v>
      </c>
      <c r="B101" s="144"/>
      <c r="C101" s="23">
        <f>5/C97</f>
        <v>0.11627906976744186</v>
      </c>
      <c r="D101" s="61"/>
      <c r="E101" s="61"/>
      <c r="F101" s="61"/>
      <c r="G101" s="61"/>
      <c r="H101" s="61"/>
      <c r="I101" s="61"/>
      <c r="J101" s="61"/>
      <c r="K101" s="61"/>
      <c r="L101" s="61"/>
      <c r="M101" s="61"/>
      <c r="N101" s="61"/>
      <c r="O101" s="61"/>
      <c r="P101" s="61"/>
      <c r="Q101" s="61"/>
      <c r="R101" s="61"/>
      <c r="S101" s="61"/>
      <c r="T101" s="61"/>
      <c r="U101" s="61"/>
      <c r="V101" s="61"/>
      <c r="W101" s="61"/>
      <c r="X101" s="61"/>
    </row>
    <row r="102" spans="1:24" ht="15.75" customHeight="1" x14ac:dyDescent="0.25">
      <c r="A102" s="143" t="s">
        <v>550</v>
      </c>
      <c r="B102" s="144"/>
      <c r="C102" s="23">
        <f>5/C97</f>
        <v>0.11627906976744186</v>
      </c>
      <c r="D102" s="61"/>
      <c r="E102" s="61"/>
      <c r="F102" s="61"/>
      <c r="G102" s="61"/>
      <c r="H102" s="61"/>
      <c r="I102" s="61"/>
      <c r="J102" s="61"/>
      <c r="K102" s="61"/>
      <c r="L102" s="61"/>
      <c r="M102" s="61"/>
      <c r="N102" s="61"/>
      <c r="O102" s="61"/>
      <c r="P102" s="61"/>
      <c r="Q102" s="61"/>
      <c r="R102" s="61"/>
      <c r="S102" s="61"/>
      <c r="T102" s="61"/>
      <c r="U102" s="61"/>
      <c r="V102" s="61"/>
      <c r="W102" s="61"/>
      <c r="X102" s="61"/>
    </row>
    <row r="103" spans="1:24" ht="15.75" customHeight="1" x14ac:dyDescent="0.25">
      <c r="A103" s="143" t="s">
        <v>545</v>
      </c>
      <c r="B103" s="144"/>
      <c r="C103" s="23">
        <f>4/C97</f>
        <v>9.3023255813953487E-2</v>
      </c>
      <c r="D103" s="61"/>
      <c r="E103" s="61"/>
      <c r="F103" s="61"/>
      <c r="G103" s="61"/>
      <c r="H103" s="61"/>
      <c r="I103" s="61"/>
      <c r="J103" s="61"/>
      <c r="K103" s="61"/>
      <c r="L103" s="61"/>
      <c r="M103" s="61"/>
      <c r="N103" s="61"/>
      <c r="O103" s="61"/>
      <c r="P103" s="61"/>
      <c r="Q103" s="61"/>
      <c r="R103" s="61"/>
      <c r="S103" s="61"/>
      <c r="T103" s="61"/>
      <c r="U103" s="61"/>
      <c r="V103" s="61"/>
      <c r="W103" s="61"/>
      <c r="X103" s="61"/>
    </row>
    <row r="104" spans="1:24" ht="15.75" customHeight="1" x14ac:dyDescent="0.25">
      <c r="A104" s="143" t="s">
        <v>548</v>
      </c>
      <c r="B104" s="144"/>
      <c r="C104" s="23">
        <f>2/C97</f>
        <v>4.6511627906976744E-2</v>
      </c>
      <c r="D104" s="61"/>
      <c r="E104" s="61"/>
      <c r="F104" s="61"/>
      <c r="G104" s="61"/>
      <c r="H104" s="61"/>
      <c r="I104" s="61"/>
      <c r="J104" s="61"/>
      <c r="K104" s="61"/>
      <c r="L104" s="61"/>
      <c r="M104" s="61"/>
      <c r="N104" s="61"/>
      <c r="O104" s="61"/>
      <c r="P104" s="61"/>
      <c r="Q104" s="61"/>
      <c r="R104" s="61"/>
      <c r="S104" s="61"/>
      <c r="T104" s="61"/>
      <c r="U104" s="61"/>
      <c r="V104" s="61"/>
      <c r="W104" s="61"/>
      <c r="X104" s="61"/>
    </row>
    <row r="105" spans="1:24" ht="15.75" customHeight="1" x14ac:dyDescent="0.25">
      <c r="A105" s="143" t="s">
        <v>551</v>
      </c>
      <c r="B105" s="144"/>
      <c r="C105" s="23">
        <f>1/C97</f>
        <v>2.3255813953488372E-2</v>
      </c>
      <c r="D105" s="61"/>
      <c r="E105" s="61"/>
      <c r="F105" s="61"/>
      <c r="G105" s="61"/>
      <c r="H105" s="61"/>
      <c r="I105" s="61"/>
      <c r="J105" s="61"/>
      <c r="K105" s="61"/>
      <c r="L105" s="61"/>
      <c r="M105" s="61"/>
      <c r="N105" s="61"/>
      <c r="O105" s="61"/>
      <c r="P105" s="61"/>
      <c r="Q105" s="61"/>
      <c r="R105" s="61"/>
      <c r="S105" s="61"/>
      <c r="T105" s="61"/>
      <c r="U105" s="61"/>
      <c r="V105" s="61"/>
      <c r="W105" s="61"/>
      <c r="X105" s="61"/>
    </row>
    <row r="106" spans="1:24" ht="15.75" customHeight="1" x14ac:dyDescent="0.25">
      <c r="A106" s="143" t="s">
        <v>552</v>
      </c>
      <c r="B106" s="144"/>
      <c r="C106" s="23">
        <v>0</v>
      </c>
      <c r="D106" s="61"/>
      <c r="E106" s="61"/>
      <c r="F106" s="61"/>
      <c r="G106" s="61"/>
      <c r="H106" s="61"/>
      <c r="I106" s="61"/>
      <c r="J106" s="61"/>
      <c r="K106" s="61"/>
      <c r="L106" s="61"/>
      <c r="M106" s="61"/>
      <c r="N106" s="61"/>
      <c r="O106" s="61"/>
      <c r="P106" s="61"/>
      <c r="Q106" s="61"/>
      <c r="R106" s="61"/>
      <c r="S106" s="61"/>
      <c r="T106" s="61"/>
      <c r="U106" s="61"/>
      <c r="V106" s="61"/>
      <c r="W106" s="61"/>
      <c r="X106" s="61"/>
    </row>
    <row r="107" spans="1:24" s="128" customFormat="1" ht="15.75" customHeight="1" x14ac:dyDescent="0.25">
      <c r="A107" s="255" t="s">
        <v>553</v>
      </c>
      <c r="B107" s="256"/>
      <c r="C107" s="23">
        <v>0</v>
      </c>
      <c r="D107" s="130"/>
      <c r="E107" s="130"/>
      <c r="F107" s="130"/>
      <c r="G107" s="130"/>
      <c r="H107" s="130"/>
      <c r="I107" s="130"/>
      <c r="J107" s="130"/>
      <c r="K107" s="130"/>
      <c r="L107" s="130"/>
      <c r="M107" s="130"/>
      <c r="N107" s="130"/>
      <c r="O107" s="130"/>
      <c r="P107" s="130"/>
      <c r="Q107" s="130"/>
      <c r="R107" s="130"/>
      <c r="S107" s="130"/>
      <c r="T107" s="130"/>
      <c r="U107" s="130"/>
      <c r="V107" s="130"/>
      <c r="W107" s="130"/>
      <c r="X107" s="130"/>
    </row>
    <row r="108" spans="1:24" s="128" customFormat="1" ht="15.75" customHeight="1" thickBot="1" x14ac:dyDescent="0.3">
      <c r="A108" s="452" t="s">
        <v>76</v>
      </c>
      <c r="B108" s="453"/>
      <c r="C108" s="25">
        <f>5/C97</f>
        <v>0.11627906976744186</v>
      </c>
      <c r="D108" s="130"/>
      <c r="E108" s="130"/>
      <c r="F108" s="130"/>
      <c r="G108" s="130"/>
      <c r="H108" s="130"/>
      <c r="I108" s="130"/>
      <c r="J108" s="130"/>
      <c r="K108" s="130"/>
      <c r="L108" s="130"/>
      <c r="M108" s="130"/>
      <c r="N108" s="130"/>
      <c r="O108" s="130"/>
      <c r="P108" s="130"/>
      <c r="Q108" s="130"/>
      <c r="R108" s="130"/>
      <c r="S108" s="130"/>
      <c r="T108" s="130"/>
      <c r="U108" s="130"/>
      <c r="V108" s="130"/>
      <c r="W108" s="130"/>
      <c r="X108" s="130"/>
    </row>
    <row r="109" spans="1:24" ht="15.75" customHeight="1" x14ac:dyDescent="0.25">
      <c r="A109" s="454"/>
      <c r="B109" s="454"/>
      <c r="C109" s="61"/>
      <c r="D109" s="61"/>
      <c r="E109" s="61"/>
      <c r="F109" s="61"/>
      <c r="G109" s="61"/>
      <c r="H109" s="61"/>
      <c r="I109" s="61"/>
      <c r="J109" s="61"/>
      <c r="K109" s="61"/>
      <c r="L109" s="61"/>
      <c r="M109" s="61"/>
      <c r="N109" s="61"/>
      <c r="O109" s="61"/>
      <c r="P109" s="61"/>
      <c r="Q109" s="61"/>
      <c r="R109" s="61"/>
      <c r="S109" s="61"/>
      <c r="T109" s="61"/>
      <c r="U109" s="61"/>
      <c r="V109" s="61"/>
      <c r="W109" s="61"/>
      <c r="X109" s="61"/>
    </row>
    <row r="110" spans="1:24" s="247" customFormat="1" ht="15.75" customHeight="1" thickBot="1" x14ac:dyDescent="0.3">
      <c r="A110" s="201" t="s">
        <v>559</v>
      </c>
      <c r="B110" s="201"/>
      <c r="C110" s="100"/>
      <c r="D110" s="100"/>
      <c r="E110" s="101"/>
      <c r="F110" s="101"/>
      <c r="G110" s="101"/>
      <c r="H110" s="101"/>
      <c r="I110" s="101"/>
      <c r="J110" s="101"/>
      <c r="K110" s="101"/>
      <c r="L110" s="101"/>
      <c r="M110" s="101"/>
      <c r="N110" s="101"/>
      <c r="O110" s="101"/>
      <c r="P110" s="101"/>
      <c r="Q110" s="101"/>
      <c r="R110" s="101"/>
      <c r="S110" s="101"/>
      <c r="T110" s="101"/>
      <c r="U110" s="101"/>
      <c r="V110" s="101"/>
      <c r="W110" s="101"/>
      <c r="X110" s="101"/>
    </row>
    <row r="111" spans="1:24" ht="15.75" customHeight="1" x14ac:dyDescent="0.25">
      <c r="A111" s="263"/>
      <c r="B111" s="264"/>
      <c r="C111" s="64" t="s">
        <v>78</v>
      </c>
      <c r="D111" s="64"/>
      <c r="E111" s="64"/>
      <c r="F111" s="62"/>
      <c r="G111" s="61"/>
      <c r="H111" s="61"/>
      <c r="I111" s="61"/>
      <c r="J111" s="61"/>
      <c r="K111" s="61"/>
      <c r="L111" s="61"/>
      <c r="M111" s="61"/>
      <c r="N111" s="61"/>
      <c r="O111" s="61"/>
      <c r="P111" s="61"/>
      <c r="Q111" s="61"/>
      <c r="R111" s="61"/>
      <c r="S111" s="61"/>
      <c r="T111" s="61"/>
      <c r="U111" s="61"/>
      <c r="V111" s="61"/>
      <c r="W111" s="61"/>
      <c r="X111" s="61"/>
    </row>
    <row r="112" spans="1:24" ht="15.75" customHeight="1" x14ac:dyDescent="0.25">
      <c r="A112" s="308"/>
      <c r="B112" s="309"/>
      <c r="C112" s="48" t="s">
        <v>79</v>
      </c>
      <c r="D112" s="55"/>
      <c r="E112" s="55"/>
      <c r="F112" s="65"/>
      <c r="G112" s="61"/>
      <c r="H112" s="61"/>
      <c r="I112" s="61"/>
      <c r="J112" s="61"/>
      <c r="K112" s="61"/>
      <c r="L112" s="61"/>
      <c r="M112" s="61"/>
      <c r="N112" s="61"/>
      <c r="O112" s="61"/>
      <c r="P112" s="61"/>
      <c r="Q112" s="61"/>
      <c r="R112" s="61"/>
      <c r="S112" s="61"/>
      <c r="T112" s="61"/>
      <c r="U112" s="61"/>
      <c r="V112" s="61"/>
      <c r="W112" s="61"/>
      <c r="X112" s="61"/>
    </row>
    <row r="113" spans="1:24" ht="15.75" customHeight="1" x14ac:dyDescent="0.25">
      <c r="A113" s="432" t="s">
        <v>74</v>
      </c>
      <c r="B113" s="433"/>
      <c r="C113" s="51">
        <v>43</v>
      </c>
      <c r="D113" s="51">
        <v>43</v>
      </c>
      <c r="E113" s="51">
        <v>42</v>
      </c>
      <c r="F113" s="44">
        <v>41</v>
      </c>
      <c r="G113" s="61"/>
      <c r="H113" s="61"/>
      <c r="I113" s="61"/>
      <c r="J113" s="61"/>
      <c r="K113" s="61"/>
      <c r="L113" s="61"/>
      <c r="M113" s="61"/>
      <c r="N113" s="61"/>
      <c r="O113" s="61"/>
      <c r="P113" s="61"/>
      <c r="Q113" s="61"/>
      <c r="R113" s="61"/>
      <c r="S113" s="61"/>
      <c r="T113" s="61"/>
      <c r="U113" s="61"/>
      <c r="V113" s="61"/>
      <c r="W113" s="61"/>
      <c r="X113" s="61"/>
    </row>
    <row r="114" spans="1:24" ht="28.5" customHeight="1" x14ac:dyDescent="0.25">
      <c r="A114" s="432"/>
      <c r="B114" s="433"/>
      <c r="C114" s="131" t="s">
        <v>568</v>
      </c>
      <c r="D114" s="131" t="s">
        <v>569</v>
      </c>
      <c r="E114" s="131" t="s">
        <v>570</v>
      </c>
      <c r="F114" s="132" t="s">
        <v>571</v>
      </c>
      <c r="G114" s="61"/>
      <c r="H114" s="61"/>
      <c r="I114" s="61"/>
      <c r="J114" s="61"/>
      <c r="K114" s="61"/>
      <c r="L114" s="61"/>
      <c r="M114" s="61"/>
      <c r="N114" s="61"/>
      <c r="O114" s="61"/>
      <c r="P114" s="61"/>
      <c r="Q114" s="61"/>
      <c r="R114" s="61"/>
      <c r="S114" s="61"/>
      <c r="T114" s="61"/>
      <c r="U114" s="61"/>
      <c r="V114" s="61"/>
      <c r="W114" s="61"/>
      <c r="X114" s="61"/>
    </row>
    <row r="115" spans="1:24" ht="15.75" customHeight="1" x14ac:dyDescent="0.25">
      <c r="A115" s="143" t="s">
        <v>560</v>
      </c>
      <c r="B115" s="144"/>
      <c r="C115" s="18">
        <f>20/C113</f>
        <v>0.46511627906976744</v>
      </c>
      <c r="D115" s="18">
        <f>11/D113</f>
        <v>0.2558139534883721</v>
      </c>
      <c r="E115" s="18">
        <f>5/E113</f>
        <v>0.11904761904761904</v>
      </c>
      <c r="F115" s="23">
        <f>4/F113</f>
        <v>9.7560975609756101E-2</v>
      </c>
      <c r="G115" s="61"/>
      <c r="H115" s="61"/>
      <c r="I115" s="61"/>
      <c r="J115" s="61"/>
      <c r="K115" s="61"/>
      <c r="L115" s="61"/>
      <c r="M115" s="61"/>
      <c r="N115" s="61"/>
      <c r="O115" s="61"/>
      <c r="P115" s="61"/>
      <c r="Q115" s="61"/>
      <c r="R115" s="61"/>
      <c r="S115" s="61"/>
      <c r="T115" s="61"/>
      <c r="U115" s="61"/>
      <c r="V115" s="61"/>
      <c r="W115" s="61"/>
      <c r="X115" s="61"/>
    </row>
    <row r="116" spans="1:24" ht="15.75" customHeight="1" x14ac:dyDescent="0.25">
      <c r="A116" s="143" t="s">
        <v>561</v>
      </c>
      <c r="B116" s="144"/>
      <c r="C116" s="18">
        <f>0</f>
        <v>0</v>
      </c>
      <c r="D116" s="18">
        <f>17/D113</f>
        <v>0.39534883720930231</v>
      </c>
      <c r="E116" s="18">
        <f>9/E113</f>
        <v>0.21428571428571427</v>
      </c>
      <c r="F116" s="23">
        <f>3/F113</f>
        <v>7.3170731707317069E-2</v>
      </c>
      <c r="G116" s="61"/>
      <c r="H116" s="61"/>
      <c r="I116" s="61"/>
      <c r="J116" s="61"/>
      <c r="K116" s="61"/>
      <c r="L116" s="61"/>
      <c r="M116" s="61"/>
      <c r="N116" s="61"/>
      <c r="O116" s="61"/>
      <c r="P116" s="61"/>
      <c r="Q116" s="61"/>
      <c r="R116" s="61"/>
      <c r="S116" s="61"/>
      <c r="T116" s="61"/>
      <c r="U116" s="61"/>
      <c r="V116" s="61"/>
      <c r="W116" s="61"/>
      <c r="X116" s="61"/>
    </row>
    <row r="117" spans="1:24" ht="15.75" customHeight="1" x14ac:dyDescent="0.25">
      <c r="A117" s="143" t="s">
        <v>562</v>
      </c>
      <c r="B117" s="144"/>
      <c r="C117" s="18">
        <f>4/C113</f>
        <v>9.3023255813953487E-2</v>
      </c>
      <c r="D117" s="18">
        <f>1/D113</f>
        <v>2.3255813953488372E-2</v>
      </c>
      <c r="E117" s="18">
        <v>0</v>
      </c>
      <c r="F117" s="23">
        <f>3/F113</f>
        <v>7.3170731707317069E-2</v>
      </c>
      <c r="G117" s="61"/>
      <c r="H117" s="61"/>
      <c r="I117" s="61"/>
      <c r="J117" s="61"/>
      <c r="K117" s="61"/>
      <c r="L117" s="61"/>
      <c r="M117" s="61"/>
      <c r="N117" s="61"/>
      <c r="O117" s="61"/>
      <c r="P117" s="61"/>
      <c r="Q117" s="61"/>
      <c r="R117" s="61"/>
      <c r="S117" s="61"/>
      <c r="T117" s="61"/>
      <c r="U117" s="61"/>
      <c r="V117" s="61"/>
      <c r="W117" s="61"/>
      <c r="X117" s="61"/>
    </row>
    <row r="118" spans="1:24" ht="15.75" customHeight="1" x14ac:dyDescent="0.25">
      <c r="A118" s="143" t="s">
        <v>563</v>
      </c>
      <c r="B118" s="144"/>
      <c r="C118" s="18">
        <f>4/C113</f>
        <v>9.3023255813953487E-2</v>
      </c>
      <c r="D118" s="18">
        <f>3/D113</f>
        <v>6.9767441860465115E-2</v>
      </c>
      <c r="E118" s="18">
        <v>0</v>
      </c>
      <c r="F118" s="23">
        <f>1/F113</f>
        <v>2.4390243902439025E-2</v>
      </c>
      <c r="G118" s="61"/>
      <c r="H118" s="61"/>
      <c r="I118" s="61"/>
      <c r="J118" s="61"/>
      <c r="K118" s="61"/>
      <c r="L118" s="61"/>
      <c r="M118" s="61"/>
      <c r="N118" s="61"/>
      <c r="O118" s="61"/>
      <c r="P118" s="61"/>
      <c r="Q118" s="61"/>
      <c r="R118" s="61"/>
      <c r="S118" s="61"/>
      <c r="T118" s="61"/>
      <c r="U118" s="61"/>
      <c r="V118" s="61"/>
      <c r="W118" s="61"/>
      <c r="X118" s="61"/>
    </row>
    <row r="119" spans="1:24" ht="15.75" customHeight="1" x14ac:dyDescent="0.25">
      <c r="A119" s="143" t="s">
        <v>665</v>
      </c>
      <c r="B119" s="144"/>
      <c r="C119" s="18">
        <f>18/C113</f>
        <v>0.41860465116279072</v>
      </c>
      <c r="D119" s="18">
        <f>4/D113</f>
        <v>9.3023255813953487E-2</v>
      </c>
      <c r="E119" s="18">
        <f>7/E113</f>
        <v>0.16666666666666666</v>
      </c>
      <c r="F119" s="23">
        <f>7/F113</f>
        <v>0.17073170731707318</v>
      </c>
      <c r="G119" s="61"/>
      <c r="H119" s="61"/>
      <c r="I119" s="61"/>
      <c r="J119" s="61"/>
      <c r="K119" s="61"/>
      <c r="L119" s="61"/>
      <c r="M119" s="61"/>
      <c r="N119" s="61"/>
      <c r="O119" s="61"/>
      <c r="P119" s="61"/>
      <c r="Q119" s="61"/>
      <c r="R119" s="61"/>
      <c r="S119" s="61"/>
      <c r="T119" s="61"/>
      <c r="U119" s="61"/>
      <c r="V119" s="61"/>
      <c r="W119" s="61"/>
      <c r="X119" s="61"/>
    </row>
    <row r="120" spans="1:24" ht="15.75" customHeight="1" x14ac:dyDescent="0.25">
      <c r="A120" s="143" t="s">
        <v>666</v>
      </c>
      <c r="B120" s="144"/>
      <c r="C120" s="18">
        <f>6/C113</f>
        <v>0.13953488372093023</v>
      </c>
      <c r="D120" s="18">
        <v>0</v>
      </c>
      <c r="E120" s="18">
        <f>3/E113</f>
        <v>7.1428571428571425E-2</v>
      </c>
      <c r="F120" s="23">
        <f>3/F113</f>
        <v>7.3170731707317069E-2</v>
      </c>
      <c r="G120" s="61"/>
      <c r="H120" s="61"/>
      <c r="I120" s="61"/>
      <c r="J120" s="61"/>
      <c r="K120" s="61"/>
      <c r="L120" s="61"/>
      <c r="M120" s="61"/>
      <c r="N120" s="61"/>
      <c r="O120" s="61"/>
      <c r="P120" s="61"/>
      <c r="Q120" s="61"/>
      <c r="R120" s="61"/>
      <c r="S120" s="61"/>
      <c r="T120" s="61"/>
      <c r="U120" s="61"/>
      <c r="V120" s="61"/>
      <c r="W120" s="61"/>
      <c r="X120" s="61"/>
    </row>
    <row r="121" spans="1:24" ht="15.75" customHeight="1" x14ac:dyDescent="0.25">
      <c r="A121" s="143" t="s">
        <v>564</v>
      </c>
      <c r="B121" s="144"/>
      <c r="C121" s="18">
        <f>8/C113</f>
        <v>0.18604651162790697</v>
      </c>
      <c r="D121" s="18">
        <f>2/D113</f>
        <v>4.6511627906976744E-2</v>
      </c>
      <c r="E121" s="18">
        <f>3/E113</f>
        <v>7.1428571428571425E-2</v>
      </c>
      <c r="F121" s="23">
        <f>3/F113</f>
        <v>7.3170731707317069E-2</v>
      </c>
      <c r="G121" s="61"/>
      <c r="H121" s="61"/>
      <c r="I121" s="61"/>
      <c r="J121" s="61"/>
      <c r="K121" s="61"/>
      <c r="L121" s="61"/>
      <c r="M121" s="61"/>
      <c r="N121" s="61"/>
      <c r="O121" s="61"/>
      <c r="P121" s="61"/>
      <c r="Q121" s="61"/>
      <c r="R121" s="61"/>
      <c r="S121" s="61"/>
      <c r="T121" s="61"/>
      <c r="U121" s="61"/>
      <c r="V121" s="61"/>
      <c r="W121" s="61"/>
      <c r="X121" s="61"/>
    </row>
    <row r="122" spans="1:24" ht="15.75" customHeight="1" x14ac:dyDescent="0.25">
      <c r="A122" s="143" t="s">
        <v>565</v>
      </c>
      <c r="B122" s="144"/>
      <c r="C122" s="18">
        <f>10/C113</f>
        <v>0.23255813953488372</v>
      </c>
      <c r="D122" s="18">
        <v>0</v>
      </c>
      <c r="E122" s="18">
        <f>4/E113</f>
        <v>9.5238095238095233E-2</v>
      </c>
      <c r="F122" s="23">
        <f>6/F113</f>
        <v>0.14634146341463414</v>
      </c>
      <c r="G122" s="61"/>
      <c r="H122" s="61"/>
      <c r="I122" s="61"/>
      <c r="J122" s="61"/>
      <c r="K122" s="61"/>
      <c r="L122" s="61"/>
      <c r="M122" s="61"/>
      <c r="N122" s="61"/>
      <c r="O122" s="61"/>
      <c r="P122" s="61"/>
      <c r="Q122" s="61"/>
      <c r="R122" s="61"/>
      <c r="S122" s="61"/>
      <c r="T122" s="61"/>
      <c r="U122" s="61"/>
      <c r="V122" s="61"/>
      <c r="W122" s="61"/>
      <c r="X122" s="61"/>
    </row>
    <row r="123" spans="1:24" ht="15.75" customHeight="1" x14ac:dyDescent="0.25">
      <c r="A123" s="143" t="s">
        <v>566</v>
      </c>
      <c r="B123" s="144"/>
      <c r="C123" s="18">
        <f>10/C113</f>
        <v>0.23255813953488372</v>
      </c>
      <c r="D123" s="18">
        <f>3/D113</f>
        <v>6.9767441860465115E-2</v>
      </c>
      <c r="E123" s="18">
        <f>3/E113</f>
        <v>7.1428571428571425E-2</v>
      </c>
      <c r="F123" s="23">
        <f>4/F113</f>
        <v>9.7560975609756101E-2</v>
      </c>
      <c r="G123" s="61"/>
      <c r="H123" s="61"/>
      <c r="I123" s="61"/>
      <c r="J123" s="61"/>
      <c r="K123" s="61"/>
      <c r="L123" s="61"/>
      <c r="M123" s="61"/>
      <c r="N123" s="61"/>
      <c r="O123" s="61"/>
      <c r="P123" s="61"/>
      <c r="Q123" s="61"/>
      <c r="R123" s="61"/>
      <c r="S123" s="61"/>
      <c r="T123" s="61"/>
      <c r="U123" s="61"/>
      <c r="V123" s="61"/>
      <c r="W123" s="61"/>
      <c r="X123" s="61"/>
    </row>
    <row r="124" spans="1:24" ht="15.75" customHeight="1" thickBot="1" x14ac:dyDescent="0.3">
      <c r="A124" s="145" t="s">
        <v>567</v>
      </c>
      <c r="B124" s="146"/>
      <c r="C124" s="24">
        <f>17/C113</f>
        <v>0.39534883720930231</v>
      </c>
      <c r="D124" s="24">
        <f>2/D113</f>
        <v>4.6511627906976744E-2</v>
      </c>
      <c r="E124" s="24">
        <f>8/E113</f>
        <v>0.19047619047619047</v>
      </c>
      <c r="F124" s="25">
        <f>7/F113</f>
        <v>0.17073170731707318</v>
      </c>
      <c r="G124" s="61"/>
      <c r="H124" s="61"/>
      <c r="I124" s="61"/>
      <c r="J124" s="61"/>
      <c r="K124" s="61"/>
      <c r="L124" s="61"/>
      <c r="M124" s="61"/>
      <c r="N124" s="61"/>
      <c r="O124" s="61"/>
      <c r="P124" s="61"/>
      <c r="Q124" s="61"/>
      <c r="R124" s="61"/>
      <c r="S124" s="61"/>
      <c r="T124" s="61"/>
      <c r="U124" s="61"/>
      <c r="V124" s="61"/>
      <c r="W124" s="61"/>
      <c r="X124" s="61"/>
    </row>
    <row r="125" spans="1:24" ht="15.75" customHeight="1" x14ac:dyDescent="0.25">
      <c r="A125" s="456"/>
      <c r="B125" s="456"/>
      <c r="C125" s="18"/>
      <c r="D125" s="18"/>
      <c r="E125" s="18"/>
      <c r="F125" s="18"/>
      <c r="G125" s="61"/>
      <c r="H125" s="61"/>
      <c r="I125" s="61"/>
      <c r="J125" s="61"/>
      <c r="K125" s="61"/>
      <c r="L125" s="61"/>
      <c r="M125" s="61"/>
      <c r="N125" s="61"/>
      <c r="O125" s="61"/>
      <c r="P125" s="61"/>
      <c r="Q125" s="61"/>
      <c r="R125" s="61"/>
      <c r="S125" s="61"/>
      <c r="T125" s="61"/>
      <c r="U125" s="61"/>
      <c r="V125" s="61"/>
      <c r="W125" s="61"/>
      <c r="X125" s="61"/>
    </row>
    <row r="126" spans="1:24" s="246" customFormat="1" ht="15.75" customHeight="1" x14ac:dyDescent="0.25">
      <c r="A126" s="125" t="s">
        <v>620</v>
      </c>
      <c r="B126" s="125"/>
      <c r="C126" s="133"/>
      <c r="D126" s="133"/>
      <c r="E126" s="133"/>
      <c r="F126" s="133"/>
      <c r="G126" s="105"/>
      <c r="H126" s="105"/>
      <c r="I126" s="105"/>
      <c r="J126" s="105"/>
      <c r="K126" s="105"/>
      <c r="L126" s="105"/>
      <c r="M126" s="105"/>
      <c r="N126" s="105"/>
      <c r="O126" s="105"/>
      <c r="P126" s="105"/>
      <c r="Q126" s="105"/>
      <c r="R126" s="105"/>
      <c r="S126" s="105"/>
      <c r="T126" s="105"/>
      <c r="U126" s="105"/>
      <c r="V126" s="105"/>
      <c r="W126" s="105"/>
      <c r="X126" s="105"/>
    </row>
    <row r="127" spans="1:24" s="106" customFormat="1" ht="15.75" customHeight="1" x14ac:dyDescent="0.25">
      <c r="A127" s="451"/>
      <c r="B127" s="451"/>
      <c r="C127" s="134"/>
      <c r="D127" s="134"/>
      <c r="E127" s="134"/>
      <c r="F127" s="134"/>
      <c r="G127" s="105"/>
      <c r="H127" s="105"/>
      <c r="I127" s="105"/>
      <c r="J127" s="105"/>
      <c r="K127" s="105"/>
      <c r="L127" s="105"/>
      <c r="M127" s="105"/>
      <c r="N127" s="105"/>
      <c r="O127" s="105"/>
      <c r="P127" s="105"/>
      <c r="Q127" s="105"/>
      <c r="R127" s="105"/>
      <c r="S127" s="105"/>
      <c r="T127" s="105"/>
      <c r="U127" s="105"/>
      <c r="V127" s="105"/>
      <c r="W127" s="105"/>
      <c r="X127" s="105"/>
    </row>
    <row r="128" spans="1:24" s="246" customFormat="1" ht="15.75" customHeight="1" x14ac:dyDescent="0.25">
      <c r="A128" s="125" t="s">
        <v>619</v>
      </c>
      <c r="B128" s="125"/>
      <c r="C128" s="134"/>
      <c r="D128" s="134"/>
      <c r="E128" s="134"/>
      <c r="F128" s="134"/>
      <c r="G128" s="105"/>
      <c r="H128" s="105"/>
      <c r="I128" s="105"/>
      <c r="J128" s="105"/>
      <c r="K128" s="105"/>
      <c r="L128" s="105"/>
      <c r="M128" s="105"/>
      <c r="N128" s="105"/>
      <c r="O128" s="105"/>
      <c r="P128" s="105"/>
      <c r="Q128" s="105"/>
      <c r="R128" s="105"/>
      <c r="S128" s="105"/>
      <c r="T128" s="105"/>
      <c r="U128" s="105"/>
      <c r="V128" s="105"/>
      <c r="W128" s="105"/>
      <c r="X128" s="105"/>
    </row>
    <row r="129" spans="1:24" ht="15.75" customHeight="1" x14ac:dyDescent="0.3">
      <c r="A129" s="262" t="s">
        <v>37</v>
      </c>
      <c r="B129" s="262"/>
      <c r="C129" s="55"/>
      <c r="D129" s="61"/>
      <c r="E129" s="61"/>
      <c r="F129" s="61"/>
      <c r="G129" s="61"/>
      <c r="H129" s="61"/>
      <c r="I129" s="61"/>
      <c r="J129" s="61"/>
      <c r="K129" s="61"/>
      <c r="L129" s="61"/>
      <c r="M129" s="61"/>
      <c r="N129" s="61"/>
      <c r="O129" s="61"/>
      <c r="P129" s="61"/>
      <c r="Q129" s="61"/>
      <c r="R129" s="61"/>
      <c r="S129" s="61"/>
      <c r="T129" s="61"/>
      <c r="U129" s="61"/>
      <c r="V129" s="61"/>
      <c r="W129" s="61"/>
      <c r="X129" s="61"/>
    </row>
    <row r="130" spans="1:24" s="230" customFormat="1" ht="15.75" customHeight="1" thickBot="1" x14ac:dyDescent="0.3">
      <c r="A130" s="204" t="s">
        <v>2</v>
      </c>
      <c r="B130" s="204"/>
      <c r="C130" s="61"/>
      <c r="D130" s="61"/>
      <c r="E130" s="61"/>
      <c r="F130" s="61"/>
      <c r="G130" s="61"/>
      <c r="H130" s="61"/>
      <c r="I130" s="61"/>
      <c r="J130" s="61"/>
      <c r="K130" s="61"/>
      <c r="L130" s="61"/>
      <c r="M130" s="61"/>
      <c r="N130" s="61"/>
      <c r="O130" s="61"/>
      <c r="P130" s="61"/>
      <c r="Q130" s="61"/>
      <c r="R130" s="61"/>
      <c r="S130" s="61"/>
      <c r="T130" s="61"/>
      <c r="U130" s="61"/>
      <c r="V130" s="61"/>
      <c r="W130" s="61"/>
      <c r="X130" s="61"/>
    </row>
    <row r="131" spans="1:24" ht="15.75" customHeight="1" x14ac:dyDescent="0.25">
      <c r="A131" s="263"/>
      <c r="B131" s="264"/>
      <c r="C131" s="62" t="s">
        <v>78</v>
      </c>
      <c r="D131" s="61"/>
      <c r="E131" s="61"/>
      <c r="F131" s="61"/>
      <c r="G131" s="61"/>
      <c r="H131" s="61"/>
      <c r="I131" s="61"/>
      <c r="J131" s="61"/>
      <c r="K131" s="61"/>
      <c r="L131" s="61"/>
      <c r="M131" s="61"/>
      <c r="N131" s="61"/>
      <c r="O131" s="61"/>
      <c r="P131" s="61"/>
      <c r="Q131" s="61"/>
      <c r="R131" s="61"/>
      <c r="S131" s="61"/>
      <c r="T131" s="61"/>
      <c r="U131" s="61"/>
      <c r="V131" s="61"/>
      <c r="W131" s="61"/>
      <c r="X131" s="61"/>
    </row>
    <row r="132" spans="1:24" ht="15.75" customHeight="1" x14ac:dyDescent="0.25">
      <c r="A132" s="404"/>
      <c r="B132" s="405"/>
      <c r="C132" s="45" t="s">
        <v>79</v>
      </c>
      <c r="D132" s="61"/>
      <c r="E132" s="61"/>
      <c r="F132" s="61"/>
      <c r="G132" s="61"/>
      <c r="H132" s="61"/>
      <c r="I132" s="61"/>
      <c r="J132" s="61"/>
      <c r="K132" s="61"/>
      <c r="L132" s="61"/>
      <c r="M132" s="61"/>
      <c r="N132" s="61"/>
      <c r="O132" s="61"/>
      <c r="P132" s="61"/>
      <c r="Q132" s="61"/>
      <c r="R132" s="61"/>
      <c r="S132" s="61"/>
      <c r="T132" s="61"/>
      <c r="U132" s="61"/>
      <c r="V132" s="61"/>
      <c r="W132" s="61"/>
      <c r="X132" s="61"/>
    </row>
    <row r="133" spans="1:24" ht="15.75" customHeight="1" x14ac:dyDescent="0.25">
      <c r="A133" s="432" t="s">
        <v>74</v>
      </c>
      <c r="B133" s="433"/>
      <c r="C133" s="44">
        <v>43</v>
      </c>
      <c r="D133" s="61"/>
      <c r="E133" s="61"/>
      <c r="F133" s="61"/>
      <c r="G133" s="61"/>
      <c r="H133" s="61"/>
      <c r="I133" s="61"/>
      <c r="J133" s="61"/>
      <c r="K133" s="61"/>
      <c r="L133" s="61"/>
      <c r="M133" s="61"/>
      <c r="N133" s="61"/>
      <c r="O133" s="61"/>
      <c r="P133" s="61"/>
      <c r="Q133" s="61"/>
      <c r="R133" s="61"/>
      <c r="S133" s="61"/>
      <c r="T133" s="61"/>
      <c r="U133" s="61"/>
      <c r="V133" s="61"/>
      <c r="W133" s="61"/>
      <c r="X133" s="61"/>
    </row>
    <row r="134" spans="1:24" ht="15.75" customHeight="1" x14ac:dyDescent="0.25">
      <c r="A134" s="447" t="s">
        <v>4</v>
      </c>
      <c r="B134" s="448"/>
      <c r="C134" s="23">
        <f>9/C133</f>
        <v>0.20930232558139536</v>
      </c>
      <c r="D134" s="61"/>
      <c r="E134" s="61"/>
      <c r="F134" s="61"/>
      <c r="G134" s="61"/>
      <c r="H134" s="61"/>
      <c r="I134" s="61"/>
      <c r="J134" s="61"/>
      <c r="K134" s="61"/>
      <c r="L134" s="61"/>
      <c r="M134" s="61"/>
      <c r="N134" s="61"/>
      <c r="O134" s="61"/>
      <c r="P134" s="61"/>
      <c r="Q134" s="61"/>
      <c r="R134" s="61"/>
      <c r="S134" s="61"/>
      <c r="T134" s="61"/>
      <c r="U134" s="61"/>
      <c r="V134" s="61"/>
      <c r="W134" s="61"/>
      <c r="X134" s="61"/>
    </row>
    <row r="135" spans="1:24" ht="15.75" customHeight="1" x14ac:dyDescent="0.25">
      <c r="A135" s="447" t="s">
        <v>5</v>
      </c>
      <c r="B135" s="448"/>
      <c r="C135" s="23">
        <f>15/C133</f>
        <v>0.34883720930232559</v>
      </c>
      <c r="D135" s="61"/>
      <c r="E135" s="61"/>
      <c r="F135" s="61"/>
      <c r="G135" s="61"/>
      <c r="H135" s="61"/>
      <c r="I135" s="61"/>
      <c r="J135" s="61"/>
      <c r="K135" s="61"/>
      <c r="L135" s="61"/>
      <c r="M135" s="61"/>
      <c r="N135" s="61"/>
      <c r="O135" s="61"/>
      <c r="P135" s="61"/>
      <c r="Q135" s="61"/>
      <c r="R135" s="61"/>
      <c r="S135" s="61"/>
      <c r="T135" s="61"/>
      <c r="U135" s="61"/>
      <c r="V135" s="61"/>
      <c r="W135" s="61"/>
      <c r="X135" s="61"/>
    </row>
    <row r="136" spans="1:24" ht="15" customHeight="1" x14ac:dyDescent="0.25">
      <c r="A136" s="447" t="s">
        <v>6</v>
      </c>
      <c r="B136" s="448"/>
      <c r="C136" s="23">
        <f>7/C133</f>
        <v>0.16279069767441862</v>
      </c>
      <c r="D136" s="61"/>
      <c r="E136" s="61"/>
      <c r="F136" s="61"/>
      <c r="G136" s="61"/>
      <c r="H136" s="61"/>
      <c r="I136" s="61"/>
      <c r="J136" s="61"/>
      <c r="K136" s="61"/>
      <c r="L136" s="61"/>
      <c r="M136" s="61"/>
      <c r="N136" s="61"/>
      <c r="O136" s="61"/>
      <c r="P136" s="61"/>
      <c r="Q136" s="61"/>
      <c r="R136" s="61"/>
      <c r="S136" s="61"/>
      <c r="T136" s="61"/>
      <c r="U136" s="61"/>
      <c r="V136" s="61"/>
      <c r="W136" s="61"/>
      <c r="X136" s="61"/>
    </row>
    <row r="137" spans="1:24" ht="15" customHeight="1" x14ac:dyDescent="0.25">
      <c r="A137" s="447" t="s">
        <v>94</v>
      </c>
      <c r="B137" s="448"/>
      <c r="C137" s="23">
        <f>2/C133</f>
        <v>4.6511627906976744E-2</v>
      </c>
      <c r="D137" s="61"/>
      <c r="E137" s="61"/>
      <c r="F137" s="61"/>
      <c r="G137" s="61"/>
      <c r="H137" s="61"/>
      <c r="I137" s="61"/>
      <c r="J137" s="61"/>
      <c r="K137" s="61"/>
      <c r="L137" s="61"/>
      <c r="M137" s="61"/>
      <c r="N137" s="61"/>
      <c r="O137" s="61"/>
      <c r="P137" s="61"/>
      <c r="Q137" s="61"/>
      <c r="R137" s="61"/>
      <c r="S137" s="61"/>
      <c r="T137" s="61"/>
      <c r="U137" s="61"/>
      <c r="V137" s="61"/>
      <c r="W137" s="61"/>
      <c r="X137" s="61"/>
    </row>
    <row r="138" spans="1:24" ht="15" customHeight="1" x14ac:dyDescent="0.25">
      <c r="A138" s="447" t="s">
        <v>95</v>
      </c>
      <c r="B138" s="448"/>
      <c r="C138" s="23">
        <f>1/C133</f>
        <v>2.3255813953488372E-2</v>
      </c>
      <c r="D138" s="61"/>
      <c r="E138" s="61"/>
      <c r="F138" s="61"/>
      <c r="G138" s="61"/>
      <c r="H138" s="61"/>
      <c r="I138" s="61"/>
      <c r="J138" s="61"/>
      <c r="K138" s="61"/>
      <c r="L138" s="61"/>
      <c r="M138" s="61"/>
      <c r="N138" s="61"/>
      <c r="O138" s="61"/>
      <c r="P138" s="61"/>
      <c r="Q138" s="61"/>
      <c r="R138" s="61"/>
      <c r="S138" s="61"/>
      <c r="T138" s="61"/>
      <c r="U138" s="61"/>
      <c r="V138" s="61"/>
      <c r="W138" s="61"/>
      <c r="X138" s="61"/>
    </row>
    <row r="139" spans="1:24" ht="15" customHeight="1" thickBot="1" x14ac:dyDescent="0.3">
      <c r="A139" s="442" t="s">
        <v>647</v>
      </c>
      <c r="B139" s="455"/>
      <c r="C139" s="25">
        <f>9/C133</f>
        <v>0.20930232558139536</v>
      </c>
      <c r="D139" s="61"/>
      <c r="E139" s="61"/>
      <c r="F139" s="61"/>
      <c r="G139" s="61"/>
      <c r="H139" s="61"/>
      <c r="I139" s="61"/>
      <c r="J139" s="61"/>
      <c r="K139" s="61"/>
      <c r="L139" s="61"/>
      <c r="M139" s="61"/>
      <c r="N139" s="61"/>
      <c r="O139" s="61"/>
      <c r="P139" s="61"/>
      <c r="Q139" s="61"/>
      <c r="R139" s="61"/>
      <c r="S139" s="61"/>
      <c r="T139" s="61"/>
      <c r="U139" s="61"/>
      <c r="V139" s="61"/>
      <c r="W139" s="61"/>
      <c r="X139" s="61"/>
    </row>
    <row r="140" spans="1:24" x14ac:dyDescent="0.25">
      <c r="A140" s="266"/>
      <c r="B140" s="266"/>
      <c r="C140" s="61"/>
      <c r="D140" s="61"/>
      <c r="E140" s="61"/>
      <c r="F140" s="61"/>
      <c r="G140" s="61"/>
      <c r="H140" s="61"/>
      <c r="I140" s="61"/>
      <c r="J140" s="61"/>
      <c r="K140" s="61"/>
      <c r="L140" s="61"/>
      <c r="M140" s="61"/>
      <c r="N140" s="61"/>
      <c r="O140" s="61"/>
      <c r="P140" s="61"/>
      <c r="Q140" s="61"/>
      <c r="R140" s="61"/>
      <c r="S140" s="61"/>
      <c r="T140" s="61"/>
      <c r="U140" s="61"/>
      <c r="V140" s="61"/>
      <c r="W140" s="61"/>
      <c r="X140" s="61"/>
    </row>
    <row r="141" spans="1:24" s="230" customFormat="1" ht="14.4" x14ac:dyDescent="0.25">
      <c r="A141" s="127" t="s">
        <v>618</v>
      </c>
      <c r="B141" s="127"/>
      <c r="C141" s="68"/>
      <c r="D141" s="68"/>
      <c r="E141" s="61"/>
      <c r="F141" s="61"/>
      <c r="G141" s="61"/>
      <c r="H141" s="61"/>
      <c r="I141" s="61"/>
      <c r="J141" s="61"/>
      <c r="K141" s="61"/>
      <c r="L141" s="61"/>
      <c r="M141" s="61"/>
      <c r="N141" s="61"/>
      <c r="O141" s="61"/>
      <c r="P141" s="61"/>
      <c r="Q141" s="61"/>
      <c r="R141" s="61"/>
      <c r="S141" s="61"/>
      <c r="T141" s="61"/>
      <c r="U141" s="61"/>
      <c r="V141" s="61"/>
      <c r="W141" s="61"/>
      <c r="X141" s="61"/>
    </row>
    <row r="142" spans="1:24" x14ac:dyDescent="0.25">
      <c r="A142" s="386"/>
      <c r="B142" s="386"/>
      <c r="C142" s="61"/>
      <c r="D142" s="61"/>
      <c r="E142" s="61"/>
      <c r="F142" s="61"/>
      <c r="G142" s="61"/>
      <c r="H142" s="61"/>
      <c r="I142" s="61"/>
      <c r="J142" s="61"/>
      <c r="K142" s="61"/>
      <c r="L142" s="61"/>
      <c r="M142" s="61"/>
      <c r="N142" s="61"/>
      <c r="O142" s="61"/>
      <c r="P142" s="61"/>
      <c r="Q142" s="61"/>
      <c r="R142" s="61"/>
      <c r="S142" s="61"/>
      <c r="T142" s="61"/>
      <c r="U142" s="61"/>
      <c r="V142" s="61"/>
      <c r="W142" s="61"/>
      <c r="X142" s="61"/>
    </row>
    <row r="143" spans="1:24" s="230" customFormat="1" x14ac:dyDescent="0.25">
      <c r="A143" s="248" t="s">
        <v>617</v>
      </c>
      <c r="B143" s="248"/>
      <c r="C143" s="69"/>
      <c r="D143" s="69"/>
      <c r="E143" s="61"/>
      <c r="F143" s="61"/>
      <c r="G143" s="61"/>
      <c r="H143" s="61"/>
      <c r="I143" s="61"/>
      <c r="J143" s="61"/>
      <c r="K143" s="61"/>
      <c r="L143" s="61"/>
      <c r="M143" s="61"/>
      <c r="N143" s="61"/>
      <c r="O143" s="61"/>
      <c r="P143" s="61"/>
      <c r="Q143" s="61"/>
      <c r="R143" s="61"/>
      <c r="S143" s="61"/>
      <c r="T143" s="61"/>
      <c r="U143" s="61"/>
      <c r="V143" s="61"/>
      <c r="W143" s="61"/>
      <c r="X143" s="61"/>
    </row>
    <row r="144" spans="1:24" ht="14.4" x14ac:dyDescent="0.3">
      <c r="A144" s="350" t="s">
        <v>37</v>
      </c>
      <c r="B144" s="262"/>
      <c r="C144" s="61"/>
      <c r="D144" s="61"/>
      <c r="E144" s="61"/>
      <c r="F144" s="61"/>
      <c r="G144" s="61"/>
      <c r="H144" s="61"/>
      <c r="I144" s="61"/>
      <c r="J144" s="61"/>
      <c r="K144" s="61"/>
      <c r="L144" s="61"/>
      <c r="M144" s="61"/>
      <c r="N144" s="61"/>
      <c r="O144" s="61"/>
      <c r="P144" s="61"/>
      <c r="Q144" s="61"/>
      <c r="R144" s="61"/>
      <c r="S144" s="61"/>
      <c r="T144" s="61"/>
      <c r="U144" s="61"/>
      <c r="V144" s="61"/>
      <c r="W144" s="61"/>
      <c r="X144" s="61"/>
    </row>
    <row r="145" spans="1:34" s="230" customFormat="1" x14ac:dyDescent="0.25">
      <c r="A145" s="252" t="s">
        <v>652</v>
      </c>
      <c r="B145" s="252"/>
      <c r="C145" s="61"/>
      <c r="D145" s="61"/>
      <c r="E145" s="61"/>
      <c r="F145" s="61"/>
      <c r="G145" s="61"/>
      <c r="H145" s="61"/>
      <c r="I145" s="61"/>
      <c r="J145" s="61"/>
      <c r="K145" s="61"/>
      <c r="L145" s="61"/>
      <c r="M145" s="61"/>
      <c r="N145" s="61"/>
      <c r="O145" s="61"/>
      <c r="P145" s="61"/>
      <c r="Q145" s="61"/>
      <c r="R145" s="61"/>
      <c r="S145" s="61"/>
      <c r="T145" s="61"/>
      <c r="U145" s="61"/>
      <c r="V145" s="61"/>
      <c r="W145" s="61"/>
      <c r="X145" s="61"/>
    </row>
    <row r="146" spans="1:34" s="230" customFormat="1" ht="14.25" customHeight="1" x14ac:dyDescent="0.25">
      <c r="A146" s="180" t="s">
        <v>33</v>
      </c>
      <c r="B146" s="180"/>
      <c r="C146" s="180"/>
      <c r="D146" s="55"/>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row>
    <row r="147" spans="1:34" s="230" customFormat="1" ht="14.25" customHeight="1" x14ac:dyDescent="0.25">
      <c r="A147" s="183" t="s">
        <v>616</v>
      </c>
      <c r="B147" s="183"/>
      <c r="C147" s="183"/>
      <c r="D147" s="55"/>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row>
    <row r="148" spans="1:34" s="230" customFormat="1" ht="14.25" customHeight="1" x14ac:dyDescent="0.25">
      <c r="A148" s="180" t="s">
        <v>646</v>
      </c>
      <c r="B148" s="180"/>
      <c r="C148" s="180"/>
      <c r="D148" s="55"/>
      <c r="E148" s="61"/>
      <c r="F148" s="61"/>
      <c r="G148" s="61"/>
      <c r="H148" s="61"/>
      <c r="I148" s="61"/>
      <c r="J148" s="61"/>
      <c r="K148" s="61"/>
      <c r="L148" s="61"/>
      <c r="M148" s="61"/>
      <c r="N148" s="61"/>
      <c r="O148" s="61"/>
      <c r="P148" s="61"/>
    </row>
    <row r="149" spans="1:34" x14ac:dyDescent="0.25">
      <c r="C149" s="61"/>
      <c r="D149" s="61"/>
      <c r="E149" s="61"/>
      <c r="F149" s="61"/>
      <c r="G149" s="61"/>
      <c r="H149" s="61"/>
      <c r="I149" s="61"/>
      <c r="J149" s="61"/>
      <c r="K149" s="61"/>
      <c r="L149" s="61"/>
      <c r="M149" s="61"/>
      <c r="N149" s="61"/>
      <c r="O149" s="61"/>
      <c r="P149" s="61"/>
      <c r="Q149" s="61"/>
      <c r="R149" s="61"/>
      <c r="S149" s="61"/>
      <c r="T149" s="61"/>
      <c r="U149" s="61"/>
      <c r="V149" s="61"/>
      <c r="W149" s="61"/>
      <c r="X149" s="61"/>
    </row>
    <row r="150" spans="1:34" x14ac:dyDescent="0.25">
      <c r="C150" s="61"/>
      <c r="D150" s="61"/>
      <c r="E150" s="61"/>
      <c r="F150" s="61"/>
      <c r="G150" s="61"/>
      <c r="H150" s="61"/>
      <c r="I150" s="61"/>
      <c r="J150" s="61"/>
      <c r="K150" s="61"/>
      <c r="L150" s="61"/>
      <c r="M150" s="61"/>
      <c r="N150" s="61"/>
      <c r="O150" s="61"/>
      <c r="P150" s="61"/>
      <c r="Q150" s="61"/>
      <c r="R150" s="61"/>
      <c r="S150" s="61"/>
      <c r="T150" s="61"/>
      <c r="U150" s="61"/>
      <c r="V150" s="61"/>
      <c r="W150" s="61"/>
      <c r="X150" s="61"/>
    </row>
    <row r="151" spans="1:34" x14ac:dyDescent="0.25">
      <c r="C151" s="61"/>
      <c r="D151" s="61"/>
      <c r="E151" s="61"/>
      <c r="F151" s="61"/>
      <c r="G151" s="61"/>
      <c r="H151" s="61"/>
      <c r="I151" s="61"/>
      <c r="J151" s="61"/>
      <c r="K151" s="61"/>
      <c r="L151" s="61"/>
      <c r="M151" s="61"/>
      <c r="N151" s="61"/>
      <c r="O151" s="61"/>
      <c r="P151" s="61"/>
      <c r="Q151" s="61"/>
      <c r="R151" s="61"/>
      <c r="S151" s="61"/>
      <c r="T151" s="61"/>
      <c r="U151" s="61"/>
      <c r="V151" s="61"/>
      <c r="W151" s="61"/>
      <c r="X151" s="61"/>
    </row>
    <row r="152" spans="1:34" x14ac:dyDescent="0.25">
      <c r="C152" s="61"/>
      <c r="D152" s="61"/>
      <c r="E152" s="61"/>
      <c r="F152" s="61"/>
      <c r="G152" s="61"/>
      <c r="H152" s="61"/>
      <c r="I152" s="61"/>
      <c r="J152" s="61"/>
      <c r="K152" s="61"/>
      <c r="L152" s="61"/>
      <c r="M152" s="61"/>
      <c r="N152" s="61"/>
      <c r="O152" s="61"/>
      <c r="P152" s="61"/>
      <c r="Q152" s="61"/>
      <c r="R152" s="61"/>
      <c r="S152" s="61"/>
      <c r="T152" s="61"/>
      <c r="U152" s="61"/>
      <c r="V152" s="61"/>
      <c r="W152" s="61"/>
      <c r="X152" s="61"/>
    </row>
    <row r="153" spans="1:34" x14ac:dyDescent="0.25">
      <c r="C153" s="61"/>
      <c r="D153" s="61"/>
      <c r="E153" s="61"/>
      <c r="F153" s="61"/>
      <c r="G153" s="61"/>
      <c r="H153" s="61"/>
      <c r="I153" s="61"/>
      <c r="J153" s="61"/>
      <c r="K153" s="61"/>
      <c r="L153" s="61"/>
      <c r="M153" s="61"/>
      <c r="N153" s="61"/>
      <c r="O153" s="61"/>
      <c r="P153" s="61"/>
      <c r="Q153" s="61"/>
      <c r="R153" s="61"/>
      <c r="S153" s="61"/>
      <c r="T153" s="61"/>
      <c r="U153" s="61"/>
      <c r="V153" s="61"/>
      <c r="W153" s="61"/>
      <c r="X153" s="61"/>
    </row>
    <row r="154" spans="1:34" x14ac:dyDescent="0.25">
      <c r="C154" s="61"/>
      <c r="D154" s="61"/>
      <c r="E154" s="61"/>
      <c r="F154" s="61"/>
      <c r="G154" s="61"/>
      <c r="H154" s="61"/>
      <c r="I154" s="61"/>
      <c r="J154" s="61"/>
      <c r="K154" s="61"/>
      <c r="L154" s="61"/>
      <c r="M154" s="61"/>
      <c r="N154" s="61"/>
      <c r="O154" s="61"/>
      <c r="P154" s="61"/>
      <c r="Q154" s="61"/>
      <c r="R154" s="61"/>
      <c r="S154" s="61"/>
      <c r="T154" s="61"/>
      <c r="U154" s="61"/>
      <c r="V154" s="61"/>
      <c r="W154" s="61"/>
      <c r="X154" s="61"/>
    </row>
    <row r="155" spans="1:34" x14ac:dyDescent="0.25">
      <c r="C155" s="61"/>
      <c r="D155" s="61"/>
      <c r="E155" s="61"/>
      <c r="F155" s="61"/>
      <c r="G155" s="61"/>
      <c r="H155" s="61"/>
      <c r="I155" s="61"/>
      <c r="J155" s="61"/>
      <c r="K155" s="61"/>
      <c r="L155" s="61"/>
      <c r="M155" s="61"/>
      <c r="N155" s="61"/>
      <c r="O155" s="61"/>
      <c r="P155" s="61"/>
      <c r="Q155" s="61"/>
      <c r="R155" s="61"/>
      <c r="S155" s="61"/>
      <c r="T155" s="61"/>
      <c r="U155" s="61"/>
      <c r="V155" s="61"/>
      <c r="W155" s="61"/>
      <c r="X155" s="61"/>
    </row>
    <row r="156" spans="1:34" x14ac:dyDescent="0.25">
      <c r="C156" s="61"/>
      <c r="D156" s="61"/>
      <c r="E156" s="61"/>
      <c r="F156" s="61"/>
      <c r="G156" s="61"/>
      <c r="H156" s="61"/>
      <c r="I156" s="61"/>
      <c r="J156" s="61"/>
      <c r="K156" s="61"/>
      <c r="L156" s="61"/>
      <c r="M156" s="61"/>
      <c r="N156" s="61"/>
      <c r="O156" s="61"/>
      <c r="P156" s="61"/>
      <c r="Q156" s="61"/>
      <c r="R156" s="61"/>
      <c r="S156" s="61"/>
      <c r="T156" s="61"/>
      <c r="U156" s="61"/>
      <c r="V156" s="61"/>
      <c r="W156" s="61"/>
      <c r="X156" s="61"/>
    </row>
    <row r="157" spans="1:34" x14ac:dyDescent="0.25">
      <c r="C157" s="61"/>
      <c r="D157" s="61"/>
      <c r="E157" s="61"/>
      <c r="F157" s="61"/>
      <c r="G157" s="61"/>
      <c r="H157" s="61"/>
      <c r="I157" s="61"/>
      <c r="J157" s="61"/>
      <c r="K157" s="61"/>
      <c r="L157" s="61"/>
      <c r="M157" s="61"/>
      <c r="N157" s="61"/>
      <c r="O157" s="61"/>
      <c r="P157" s="61"/>
      <c r="Q157" s="61"/>
      <c r="R157" s="61"/>
      <c r="S157" s="61"/>
      <c r="T157" s="61"/>
      <c r="U157" s="61"/>
      <c r="V157" s="61"/>
      <c r="W157" s="61"/>
      <c r="X157" s="61"/>
    </row>
    <row r="158" spans="1:34" x14ac:dyDescent="0.25">
      <c r="C158" s="61"/>
      <c r="D158" s="61"/>
      <c r="E158" s="61"/>
      <c r="F158" s="61"/>
      <c r="G158" s="61"/>
      <c r="H158" s="61"/>
      <c r="I158" s="61"/>
      <c r="J158" s="61"/>
      <c r="K158" s="61"/>
      <c r="L158" s="61"/>
      <c r="M158" s="61"/>
      <c r="N158" s="61"/>
      <c r="O158" s="61"/>
      <c r="P158" s="61"/>
      <c r="Q158" s="61"/>
      <c r="R158" s="61"/>
      <c r="S158" s="61"/>
      <c r="T158" s="61"/>
      <c r="U158" s="61"/>
      <c r="V158" s="61"/>
      <c r="W158" s="61"/>
      <c r="X158" s="61"/>
    </row>
    <row r="159" spans="1:34" x14ac:dyDescent="0.25">
      <c r="C159" s="61"/>
      <c r="D159" s="61"/>
      <c r="E159" s="61"/>
      <c r="F159" s="61"/>
      <c r="G159" s="61"/>
      <c r="H159" s="61"/>
      <c r="I159" s="61"/>
      <c r="J159" s="61"/>
      <c r="K159" s="61"/>
      <c r="L159" s="61"/>
      <c r="M159" s="61"/>
      <c r="N159" s="61"/>
      <c r="O159" s="61"/>
      <c r="P159" s="61"/>
      <c r="Q159" s="61"/>
      <c r="R159" s="61"/>
      <c r="S159" s="61"/>
      <c r="T159" s="61"/>
      <c r="U159" s="61"/>
      <c r="V159" s="61"/>
      <c r="W159" s="61"/>
      <c r="X159" s="61"/>
    </row>
    <row r="160" spans="1:34" x14ac:dyDescent="0.25">
      <c r="C160" s="61"/>
      <c r="D160" s="61"/>
      <c r="E160" s="61"/>
      <c r="F160" s="61"/>
      <c r="G160" s="61"/>
      <c r="H160" s="61"/>
      <c r="I160" s="61"/>
      <c r="J160" s="61"/>
      <c r="K160" s="61"/>
      <c r="L160" s="61"/>
      <c r="M160" s="61"/>
      <c r="N160" s="61"/>
      <c r="O160" s="61"/>
      <c r="P160" s="61"/>
      <c r="Q160" s="61"/>
      <c r="R160" s="61"/>
      <c r="S160" s="61"/>
      <c r="T160" s="61"/>
      <c r="U160" s="61"/>
      <c r="V160" s="61"/>
      <c r="W160" s="61"/>
      <c r="X160" s="61"/>
    </row>
    <row r="161" spans="3:24" x14ac:dyDescent="0.25">
      <c r="C161" s="61"/>
      <c r="D161" s="61"/>
      <c r="E161" s="61"/>
      <c r="F161" s="61"/>
      <c r="G161" s="61"/>
      <c r="H161" s="61"/>
      <c r="I161" s="61"/>
      <c r="J161" s="61"/>
      <c r="K161" s="61"/>
      <c r="L161" s="61"/>
      <c r="M161" s="61"/>
      <c r="N161" s="61"/>
      <c r="O161" s="61"/>
      <c r="P161" s="61"/>
      <c r="Q161" s="61"/>
      <c r="R161" s="61"/>
      <c r="S161" s="61"/>
      <c r="T161" s="61"/>
      <c r="U161" s="61"/>
      <c r="V161" s="61"/>
      <c r="W161" s="61"/>
      <c r="X161" s="61"/>
    </row>
    <row r="162" spans="3:24" x14ac:dyDescent="0.25">
      <c r="C162" s="61"/>
      <c r="D162" s="61"/>
      <c r="E162" s="61"/>
      <c r="F162" s="61"/>
      <c r="G162" s="61"/>
      <c r="H162" s="61"/>
      <c r="I162" s="61"/>
      <c r="J162" s="61"/>
      <c r="K162" s="61"/>
      <c r="L162" s="61"/>
      <c r="M162" s="61"/>
      <c r="N162" s="61"/>
      <c r="O162" s="61"/>
      <c r="P162" s="61"/>
      <c r="Q162" s="61"/>
      <c r="R162" s="61"/>
      <c r="S162" s="61"/>
      <c r="T162" s="61"/>
      <c r="U162" s="61"/>
      <c r="V162" s="61"/>
      <c r="W162" s="61"/>
      <c r="X162" s="61"/>
    </row>
    <row r="163" spans="3:24" x14ac:dyDescent="0.25">
      <c r="C163" s="61"/>
      <c r="D163" s="61"/>
      <c r="E163" s="61"/>
      <c r="F163" s="61"/>
      <c r="G163" s="61"/>
      <c r="H163" s="61"/>
      <c r="I163" s="61"/>
      <c r="J163" s="61"/>
      <c r="K163" s="61"/>
      <c r="L163" s="61"/>
      <c r="M163" s="61"/>
      <c r="N163" s="61"/>
      <c r="O163" s="61"/>
      <c r="P163" s="61"/>
      <c r="Q163" s="61"/>
      <c r="R163" s="61"/>
      <c r="S163" s="61"/>
      <c r="T163" s="61"/>
      <c r="U163" s="61"/>
      <c r="V163" s="61"/>
      <c r="W163" s="61"/>
      <c r="X163" s="61"/>
    </row>
    <row r="164" spans="3:24" x14ac:dyDescent="0.25">
      <c r="C164" s="61"/>
      <c r="D164" s="61"/>
      <c r="E164" s="61"/>
      <c r="F164" s="61"/>
      <c r="G164" s="61"/>
      <c r="H164" s="61"/>
      <c r="I164" s="61"/>
      <c r="J164" s="61"/>
      <c r="K164" s="61"/>
      <c r="L164" s="61"/>
      <c r="M164" s="61"/>
      <c r="N164" s="61"/>
      <c r="O164" s="61"/>
      <c r="P164" s="61"/>
      <c r="Q164" s="61"/>
      <c r="R164" s="61"/>
      <c r="S164" s="61"/>
      <c r="T164" s="61"/>
      <c r="U164" s="61"/>
      <c r="V164" s="61"/>
      <c r="W164" s="61"/>
      <c r="X164" s="61"/>
    </row>
    <row r="165" spans="3:24" x14ac:dyDescent="0.25">
      <c r="C165" s="61"/>
      <c r="D165" s="61"/>
      <c r="E165" s="61"/>
      <c r="F165" s="61"/>
      <c r="G165" s="61"/>
      <c r="H165" s="61"/>
      <c r="I165" s="61"/>
      <c r="J165" s="61"/>
      <c r="K165" s="61"/>
      <c r="L165" s="61"/>
      <c r="M165" s="61"/>
      <c r="N165" s="61"/>
      <c r="O165" s="61"/>
      <c r="P165" s="61"/>
      <c r="Q165" s="61"/>
      <c r="R165" s="61"/>
      <c r="S165" s="61"/>
      <c r="T165" s="61"/>
      <c r="U165" s="61"/>
      <c r="V165" s="61"/>
      <c r="W165" s="61"/>
      <c r="X165" s="61"/>
    </row>
    <row r="166" spans="3:24" x14ac:dyDescent="0.25">
      <c r="C166" s="61"/>
      <c r="D166" s="61"/>
      <c r="E166" s="61"/>
      <c r="F166" s="61"/>
      <c r="G166" s="61"/>
      <c r="H166" s="61"/>
      <c r="I166" s="61"/>
      <c r="J166" s="61"/>
      <c r="K166" s="61"/>
      <c r="L166" s="61"/>
      <c r="M166" s="61"/>
      <c r="N166" s="61"/>
      <c r="O166" s="61"/>
      <c r="P166" s="61"/>
      <c r="Q166" s="61"/>
      <c r="R166" s="61"/>
      <c r="S166" s="61"/>
      <c r="T166" s="61"/>
      <c r="U166" s="61"/>
      <c r="V166" s="61"/>
      <c r="W166" s="61"/>
      <c r="X166" s="61"/>
    </row>
    <row r="167" spans="3:24" x14ac:dyDescent="0.25">
      <c r="C167" s="61"/>
      <c r="D167" s="61"/>
      <c r="E167" s="61"/>
      <c r="F167" s="61"/>
      <c r="G167" s="61"/>
      <c r="H167" s="61"/>
      <c r="I167" s="61"/>
      <c r="J167" s="61"/>
      <c r="K167" s="61"/>
      <c r="L167" s="61"/>
      <c r="M167" s="61"/>
      <c r="N167" s="61"/>
      <c r="O167" s="61"/>
      <c r="P167" s="61"/>
      <c r="Q167" s="61"/>
      <c r="R167" s="61"/>
      <c r="S167" s="61"/>
      <c r="T167" s="61"/>
      <c r="U167" s="61"/>
      <c r="V167" s="61"/>
      <c r="W167" s="61"/>
      <c r="X167" s="61"/>
    </row>
    <row r="168" spans="3:24" x14ac:dyDescent="0.25">
      <c r="C168" s="61"/>
      <c r="D168" s="61"/>
      <c r="E168" s="61"/>
      <c r="F168" s="61"/>
      <c r="G168" s="61"/>
      <c r="H168" s="61"/>
      <c r="I168" s="61"/>
      <c r="J168" s="61"/>
      <c r="K168" s="61"/>
      <c r="L168" s="61"/>
      <c r="M168" s="61"/>
      <c r="N168" s="61"/>
      <c r="O168" s="61"/>
      <c r="P168" s="61"/>
      <c r="Q168" s="61"/>
      <c r="R168" s="61"/>
      <c r="S168" s="61"/>
      <c r="T168" s="61"/>
      <c r="U168" s="61"/>
      <c r="V168" s="61"/>
      <c r="W168" s="61"/>
      <c r="X168" s="61"/>
    </row>
    <row r="169" spans="3:24" x14ac:dyDescent="0.25">
      <c r="C169" s="61"/>
      <c r="D169" s="61"/>
      <c r="E169" s="61"/>
      <c r="F169" s="61"/>
      <c r="G169" s="61"/>
      <c r="H169" s="61"/>
      <c r="I169" s="61"/>
      <c r="J169" s="61"/>
      <c r="K169" s="61"/>
      <c r="L169" s="61"/>
      <c r="M169" s="61"/>
      <c r="N169" s="61"/>
      <c r="O169" s="61"/>
      <c r="P169" s="61"/>
      <c r="Q169" s="61"/>
      <c r="R169" s="61"/>
      <c r="S169" s="61"/>
      <c r="T169" s="61"/>
      <c r="U169" s="61"/>
      <c r="V169" s="61"/>
      <c r="W169" s="61"/>
      <c r="X169" s="61"/>
    </row>
    <row r="170" spans="3:24" x14ac:dyDescent="0.25">
      <c r="C170" s="61"/>
      <c r="D170" s="61"/>
      <c r="E170" s="61"/>
      <c r="F170" s="61"/>
      <c r="G170" s="61"/>
      <c r="H170" s="61"/>
      <c r="I170" s="61"/>
      <c r="J170" s="61"/>
      <c r="K170" s="61"/>
      <c r="L170" s="61"/>
      <c r="M170" s="61"/>
      <c r="N170" s="61"/>
      <c r="O170" s="61"/>
      <c r="P170" s="61"/>
      <c r="Q170" s="61"/>
      <c r="R170" s="61"/>
      <c r="S170" s="61"/>
      <c r="T170" s="61"/>
      <c r="U170" s="61"/>
      <c r="V170" s="61"/>
      <c r="W170" s="61"/>
      <c r="X170" s="61"/>
    </row>
    <row r="171" spans="3:24" x14ac:dyDescent="0.25">
      <c r="C171" s="61"/>
      <c r="D171" s="61"/>
      <c r="E171" s="61"/>
      <c r="F171" s="61"/>
      <c r="G171" s="61"/>
      <c r="H171" s="61"/>
      <c r="I171" s="61"/>
      <c r="J171" s="61"/>
      <c r="K171" s="61"/>
      <c r="L171" s="61"/>
      <c r="M171" s="61"/>
      <c r="N171" s="61"/>
      <c r="O171" s="61"/>
      <c r="P171" s="61"/>
      <c r="Q171" s="61"/>
      <c r="R171" s="61"/>
      <c r="S171" s="61"/>
      <c r="T171" s="61"/>
      <c r="U171" s="61"/>
      <c r="V171" s="61"/>
      <c r="W171" s="61"/>
      <c r="X171" s="61"/>
    </row>
    <row r="172" spans="3:24" x14ac:dyDescent="0.25">
      <c r="C172" s="61"/>
      <c r="D172" s="61"/>
      <c r="E172" s="61"/>
      <c r="F172" s="61"/>
      <c r="G172" s="61"/>
      <c r="H172" s="61"/>
      <c r="I172" s="61"/>
      <c r="J172" s="61"/>
      <c r="K172" s="61"/>
      <c r="L172" s="61"/>
      <c r="M172" s="61"/>
      <c r="N172" s="61"/>
      <c r="O172" s="61"/>
      <c r="P172" s="61"/>
      <c r="Q172" s="61"/>
      <c r="R172" s="61"/>
      <c r="S172" s="61"/>
      <c r="T172" s="61"/>
      <c r="U172" s="61"/>
      <c r="V172" s="61"/>
      <c r="W172" s="61"/>
      <c r="X172" s="61"/>
    </row>
    <row r="173" spans="3:24" x14ac:dyDescent="0.25">
      <c r="C173" s="61"/>
      <c r="D173" s="61"/>
      <c r="E173" s="61"/>
      <c r="F173" s="61"/>
      <c r="G173" s="61"/>
      <c r="H173" s="61"/>
      <c r="I173" s="61"/>
      <c r="J173" s="61"/>
      <c r="K173" s="61"/>
      <c r="L173" s="61"/>
      <c r="M173" s="61"/>
      <c r="N173" s="61"/>
      <c r="O173" s="61"/>
      <c r="P173" s="61"/>
      <c r="Q173" s="61"/>
      <c r="R173" s="61"/>
      <c r="S173" s="61"/>
      <c r="T173" s="61"/>
      <c r="U173" s="61"/>
      <c r="V173" s="61"/>
      <c r="W173" s="61"/>
      <c r="X173" s="61"/>
    </row>
    <row r="174" spans="3:24" x14ac:dyDescent="0.25">
      <c r="C174" s="61"/>
      <c r="D174" s="61"/>
      <c r="E174" s="61"/>
      <c r="F174" s="61"/>
      <c r="G174" s="61"/>
      <c r="H174" s="61"/>
      <c r="I174" s="61"/>
      <c r="J174" s="61"/>
      <c r="K174" s="61"/>
      <c r="L174" s="61"/>
      <c r="M174" s="61"/>
      <c r="N174" s="61"/>
      <c r="O174" s="61"/>
      <c r="P174" s="61"/>
      <c r="Q174" s="61"/>
      <c r="R174" s="61"/>
      <c r="S174" s="61"/>
      <c r="T174" s="61"/>
      <c r="U174" s="61"/>
      <c r="V174" s="61"/>
      <c r="W174" s="61"/>
      <c r="X174" s="61"/>
    </row>
    <row r="175" spans="3:24" x14ac:dyDescent="0.25">
      <c r="C175" s="61"/>
      <c r="D175" s="61"/>
      <c r="E175" s="61"/>
      <c r="F175" s="61"/>
      <c r="G175" s="61"/>
      <c r="H175" s="61"/>
      <c r="I175" s="61"/>
      <c r="J175" s="61"/>
      <c r="K175" s="61"/>
      <c r="L175" s="61"/>
      <c r="M175" s="61"/>
      <c r="N175" s="61"/>
      <c r="O175" s="61"/>
      <c r="P175" s="61"/>
      <c r="Q175" s="61"/>
      <c r="R175" s="61"/>
      <c r="S175" s="61"/>
      <c r="T175" s="61"/>
      <c r="U175" s="61"/>
      <c r="V175" s="61"/>
      <c r="W175" s="61"/>
      <c r="X175" s="61"/>
    </row>
    <row r="176" spans="3:24" x14ac:dyDescent="0.25">
      <c r="C176" s="61"/>
      <c r="D176" s="61"/>
      <c r="E176" s="61"/>
      <c r="F176" s="61"/>
      <c r="G176" s="61"/>
      <c r="H176" s="61"/>
      <c r="I176" s="61"/>
      <c r="J176" s="61"/>
      <c r="K176" s="61"/>
      <c r="L176" s="61"/>
      <c r="M176" s="61"/>
      <c r="N176" s="61"/>
      <c r="O176" s="61"/>
      <c r="P176" s="61"/>
      <c r="Q176" s="61"/>
      <c r="R176" s="61"/>
      <c r="S176" s="61"/>
      <c r="T176" s="61"/>
      <c r="U176" s="61"/>
      <c r="V176" s="61"/>
      <c r="W176" s="61"/>
      <c r="X176" s="61"/>
    </row>
    <row r="177" spans="3:24" x14ac:dyDescent="0.25">
      <c r="C177" s="61"/>
      <c r="D177" s="61"/>
      <c r="E177" s="61"/>
      <c r="F177" s="61"/>
      <c r="G177" s="61"/>
      <c r="H177" s="61"/>
      <c r="I177" s="61"/>
      <c r="J177" s="61"/>
      <c r="K177" s="61"/>
      <c r="L177" s="61"/>
      <c r="M177" s="61"/>
      <c r="N177" s="61"/>
      <c r="O177" s="61"/>
      <c r="P177" s="61"/>
      <c r="Q177" s="61"/>
      <c r="R177" s="61"/>
      <c r="S177" s="61"/>
      <c r="T177" s="61"/>
      <c r="U177" s="61"/>
      <c r="V177" s="61"/>
      <c r="W177" s="61"/>
      <c r="X177" s="61"/>
    </row>
    <row r="178" spans="3:24" x14ac:dyDescent="0.25">
      <c r="C178" s="61"/>
      <c r="D178" s="61"/>
      <c r="E178" s="61"/>
      <c r="F178" s="61"/>
      <c r="G178" s="61"/>
      <c r="H178" s="61"/>
      <c r="I178" s="61"/>
      <c r="J178" s="61"/>
      <c r="K178" s="61"/>
      <c r="L178" s="61"/>
      <c r="M178" s="61"/>
      <c r="N178" s="61"/>
      <c r="O178" s="61"/>
      <c r="P178" s="61"/>
      <c r="Q178" s="61"/>
      <c r="R178" s="61"/>
      <c r="S178" s="61"/>
      <c r="T178" s="61"/>
      <c r="U178" s="61"/>
      <c r="V178" s="61"/>
      <c r="W178" s="61"/>
      <c r="X178" s="61"/>
    </row>
    <row r="179" spans="3:24" x14ac:dyDescent="0.25">
      <c r="C179" s="61"/>
      <c r="D179" s="61"/>
      <c r="E179" s="61"/>
      <c r="F179" s="61"/>
      <c r="G179" s="61"/>
      <c r="H179" s="61"/>
      <c r="I179" s="61"/>
      <c r="J179" s="61"/>
      <c r="K179" s="61"/>
      <c r="L179" s="61"/>
      <c r="M179" s="61"/>
      <c r="N179" s="61"/>
      <c r="O179" s="61"/>
      <c r="P179" s="61"/>
      <c r="Q179" s="61"/>
      <c r="R179" s="61"/>
      <c r="S179" s="61"/>
      <c r="T179" s="61"/>
      <c r="U179" s="61"/>
      <c r="V179" s="61"/>
      <c r="W179" s="61"/>
      <c r="X179" s="61"/>
    </row>
    <row r="180" spans="3:24" x14ac:dyDescent="0.25">
      <c r="C180" s="61"/>
      <c r="D180" s="61"/>
      <c r="E180" s="61"/>
      <c r="F180" s="61"/>
      <c r="G180" s="61"/>
      <c r="H180" s="61"/>
      <c r="I180" s="61"/>
      <c r="J180" s="61"/>
      <c r="K180" s="61"/>
      <c r="L180" s="61"/>
      <c r="M180" s="61"/>
      <c r="N180" s="61"/>
      <c r="O180" s="61"/>
      <c r="P180" s="61"/>
      <c r="Q180" s="61"/>
      <c r="R180" s="61"/>
      <c r="S180" s="61"/>
      <c r="T180" s="61"/>
      <c r="U180" s="61"/>
      <c r="V180" s="61"/>
      <c r="W180" s="61"/>
      <c r="X180" s="61"/>
    </row>
    <row r="181" spans="3:24" x14ac:dyDescent="0.25">
      <c r="C181" s="61"/>
      <c r="D181" s="61"/>
      <c r="E181" s="61"/>
      <c r="F181" s="61"/>
      <c r="G181" s="61"/>
      <c r="H181" s="61"/>
      <c r="I181" s="61"/>
      <c r="J181" s="61"/>
      <c r="K181" s="61"/>
      <c r="L181" s="61"/>
      <c r="M181" s="61"/>
      <c r="N181" s="61"/>
      <c r="O181" s="61"/>
      <c r="P181" s="61"/>
      <c r="Q181" s="61"/>
      <c r="R181" s="61"/>
      <c r="S181" s="61"/>
      <c r="T181" s="61"/>
      <c r="U181" s="61"/>
      <c r="V181" s="61"/>
      <c r="W181" s="61"/>
      <c r="X181" s="61"/>
    </row>
    <row r="182" spans="3:24" x14ac:dyDescent="0.25">
      <c r="C182" s="61"/>
      <c r="D182" s="61"/>
      <c r="E182" s="61"/>
      <c r="F182" s="61"/>
      <c r="G182" s="61"/>
      <c r="H182" s="61"/>
      <c r="I182" s="61"/>
      <c r="J182" s="61"/>
      <c r="K182" s="61"/>
      <c r="L182" s="61"/>
      <c r="M182" s="61"/>
      <c r="N182" s="61"/>
      <c r="O182" s="61"/>
      <c r="P182" s="61"/>
      <c r="Q182" s="61"/>
      <c r="R182" s="61"/>
      <c r="S182" s="61"/>
      <c r="T182" s="61"/>
      <c r="U182" s="61"/>
      <c r="V182" s="61"/>
      <c r="W182" s="61"/>
      <c r="X182" s="61"/>
    </row>
    <row r="183" spans="3:24" x14ac:dyDescent="0.25">
      <c r="C183" s="61"/>
      <c r="D183" s="61"/>
      <c r="E183" s="61"/>
      <c r="F183" s="61"/>
      <c r="G183" s="61"/>
      <c r="H183" s="61"/>
      <c r="I183" s="61"/>
      <c r="J183" s="61"/>
      <c r="K183" s="61"/>
      <c r="L183" s="61"/>
      <c r="M183" s="61"/>
      <c r="N183" s="61"/>
      <c r="O183" s="61"/>
      <c r="P183" s="61"/>
      <c r="Q183" s="61"/>
      <c r="R183" s="61"/>
      <c r="S183" s="61"/>
      <c r="T183" s="61"/>
      <c r="U183" s="61"/>
      <c r="V183" s="61"/>
      <c r="W183" s="61"/>
      <c r="X183" s="61"/>
    </row>
    <row r="184" spans="3:24" x14ac:dyDescent="0.25">
      <c r="C184" s="61"/>
      <c r="D184" s="61"/>
      <c r="E184" s="61"/>
      <c r="F184" s="61"/>
      <c r="G184" s="61"/>
      <c r="H184" s="61"/>
      <c r="I184" s="61"/>
      <c r="J184" s="61"/>
      <c r="K184" s="61"/>
      <c r="L184" s="61"/>
      <c r="M184" s="61"/>
      <c r="N184" s="61"/>
      <c r="O184" s="61"/>
      <c r="P184" s="61"/>
      <c r="Q184" s="61"/>
      <c r="R184" s="61"/>
      <c r="S184" s="61"/>
      <c r="T184" s="61"/>
      <c r="U184" s="61"/>
      <c r="V184" s="61"/>
      <c r="W184" s="61"/>
      <c r="X184" s="61"/>
    </row>
    <row r="185" spans="3:24" x14ac:dyDescent="0.25">
      <c r="C185" s="61"/>
      <c r="D185" s="61"/>
      <c r="E185" s="61"/>
      <c r="F185" s="61"/>
      <c r="G185" s="61"/>
      <c r="H185" s="61"/>
      <c r="I185" s="61"/>
      <c r="J185" s="61"/>
      <c r="K185" s="61"/>
      <c r="L185" s="61"/>
      <c r="M185" s="61"/>
      <c r="N185" s="61"/>
      <c r="O185" s="61"/>
      <c r="P185" s="61"/>
      <c r="Q185" s="61"/>
      <c r="R185" s="61"/>
      <c r="S185" s="61"/>
      <c r="T185" s="61"/>
      <c r="U185" s="61"/>
      <c r="V185" s="61"/>
      <c r="W185" s="61"/>
      <c r="X185" s="61"/>
    </row>
    <row r="186" spans="3:24" x14ac:dyDescent="0.25">
      <c r="C186" s="61"/>
      <c r="D186" s="61"/>
      <c r="E186" s="61"/>
      <c r="F186" s="61"/>
      <c r="G186" s="61"/>
      <c r="H186" s="61"/>
      <c r="I186" s="61"/>
      <c r="J186" s="61"/>
      <c r="K186" s="61"/>
      <c r="L186" s="61"/>
      <c r="M186" s="61"/>
      <c r="N186" s="61"/>
      <c r="O186" s="61"/>
      <c r="P186" s="61"/>
      <c r="Q186" s="61"/>
      <c r="R186" s="61"/>
      <c r="S186" s="61"/>
      <c r="T186" s="61"/>
      <c r="U186" s="61"/>
      <c r="V186" s="61"/>
      <c r="W186" s="61"/>
      <c r="X186" s="61"/>
    </row>
    <row r="187" spans="3:24" x14ac:dyDescent="0.25">
      <c r="C187" s="61"/>
      <c r="D187" s="61"/>
      <c r="E187" s="61"/>
      <c r="F187" s="61"/>
      <c r="G187" s="61"/>
      <c r="H187" s="61"/>
      <c r="I187" s="61"/>
      <c r="J187" s="61"/>
      <c r="K187" s="61"/>
      <c r="L187" s="61"/>
      <c r="M187" s="61"/>
      <c r="N187" s="61"/>
      <c r="O187" s="61"/>
      <c r="P187" s="61"/>
      <c r="Q187" s="61"/>
      <c r="R187" s="61"/>
      <c r="S187" s="61"/>
      <c r="T187" s="61"/>
      <c r="U187" s="61"/>
      <c r="V187" s="61"/>
      <c r="W187" s="61"/>
      <c r="X187" s="61"/>
    </row>
    <row r="188" spans="3:24" x14ac:dyDescent="0.25">
      <c r="C188" s="61"/>
      <c r="D188" s="61"/>
      <c r="E188" s="61"/>
      <c r="F188" s="61"/>
      <c r="G188" s="61"/>
      <c r="H188" s="61"/>
      <c r="I188" s="61"/>
      <c r="J188" s="61"/>
      <c r="K188" s="61"/>
      <c r="L188" s="61"/>
      <c r="M188" s="61"/>
      <c r="N188" s="61"/>
      <c r="O188" s="61"/>
      <c r="P188" s="61"/>
      <c r="Q188" s="61"/>
      <c r="R188" s="61"/>
      <c r="S188" s="61"/>
      <c r="T188" s="61"/>
      <c r="U188" s="61"/>
      <c r="V188" s="61"/>
      <c r="W188" s="61"/>
      <c r="X188" s="61"/>
    </row>
    <row r="189" spans="3:24" x14ac:dyDescent="0.25">
      <c r="C189" s="61"/>
      <c r="D189" s="61"/>
      <c r="E189" s="61"/>
      <c r="F189" s="61"/>
      <c r="G189" s="61"/>
      <c r="H189" s="61"/>
      <c r="I189" s="61"/>
      <c r="J189" s="61"/>
      <c r="K189" s="61"/>
      <c r="L189" s="61"/>
      <c r="M189" s="61"/>
      <c r="N189" s="61"/>
      <c r="O189" s="61"/>
      <c r="P189" s="61"/>
      <c r="Q189" s="61"/>
      <c r="R189" s="61"/>
      <c r="S189" s="61"/>
      <c r="T189" s="61"/>
      <c r="U189" s="61"/>
      <c r="V189" s="61"/>
      <c r="W189" s="61"/>
      <c r="X189" s="61"/>
    </row>
    <row r="190" spans="3:24" x14ac:dyDescent="0.25">
      <c r="C190" s="61"/>
      <c r="D190" s="61"/>
      <c r="E190" s="61"/>
      <c r="F190" s="61"/>
      <c r="G190" s="61"/>
      <c r="H190" s="61"/>
      <c r="I190" s="61"/>
      <c r="J190" s="61"/>
      <c r="K190" s="61"/>
      <c r="L190" s="61"/>
      <c r="M190" s="61"/>
      <c r="N190" s="61"/>
      <c r="O190" s="61"/>
      <c r="P190" s="61"/>
      <c r="Q190" s="61"/>
      <c r="R190" s="61"/>
      <c r="S190" s="61"/>
      <c r="T190" s="61"/>
      <c r="U190" s="61"/>
      <c r="V190" s="61"/>
      <c r="W190" s="61"/>
      <c r="X190" s="61"/>
    </row>
    <row r="191" spans="3:24" x14ac:dyDescent="0.25">
      <c r="C191" s="61"/>
      <c r="D191" s="61"/>
      <c r="E191" s="61"/>
      <c r="F191" s="61"/>
      <c r="G191" s="61"/>
      <c r="H191" s="61"/>
      <c r="I191" s="61"/>
      <c r="J191" s="61"/>
      <c r="K191" s="61"/>
      <c r="L191" s="61"/>
      <c r="M191" s="61"/>
      <c r="N191" s="61"/>
      <c r="O191" s="61"/>
      <c r="P191" s="61"/>
      <c r="Q191" s="61"/>
      <c r="R191" s="61"/>
      <c r="S191" s="61"/>
      <c r="T191" s="61"/>
      <c r="U191" s="61"/>
      <c r="V191" s="61"/>
      <c r="W191" s="61"/>
      <c r="X191" s="61"/>
    </row>
    <row r="192" spans="3:24" x14ac:dyDescent="0.25">
      <c r="C192" s="61"/>
      <c r="D192" s="61"/>
      <c r="E192" s="61"/>
      <c r="F192" s="61"/>
      <c r="G192" s="61"/>
      <c r="H192" s="61"/>
      <c r="I192" s="61"/>
      <c r="J192" s="61"/>
      <c r="K192" s="61"/>
      <c r="L192" s="61"/>
      <c r="M192" s="61"/>
      <c r="N192" s="61"/>
      <c r="O192" s="61"/>
      <c r="P192" s="61"/>
      <c r="Q192" s="61"/>
      <c r="R192" s="61"/>
      <c r="S192" s="61"/>
      <c r="T192" s="61"/>
      <c r="U192" s="61"/>
      <c r="V192" s="61"/>
      <c r="W192" s="61"/>
      <c r="X192" s="61"/>
    </row>
    <row r="193" spans="3:24" x14ac:dyDescent="0.25">
      <c r="C193" s="61"/>
      <c r="D193" s="61"/>
      <c r="E193" s="61"/>
      <c r="F193" s="61"/>
      <c r="G193" s="61"/>
      <c r="H193" s="61"/>
      <c r="I193" s="61"/>
      <c r="J193" s="61"/>
      <c r="K193" s="61"/>
      <c r="L193" s="61"/>
      <c r="M193" s="61"/>
      <c r="N193" s="61"/>
      <c r="O193" s="61"/>
      <c r="P193" s="61"/>
      <c r="Q193" s="61"/>
      <c r="R193" s="61"/>
      <c r="S193" s="61"/>
      <c r="T193" s="61"/>
      <c r="U193" s="61"/>
      <c r="V193" s="61"/>
      <c r="W193" s="61"/>
      <c r="X193" s="61"/>
    </row>
    <row r="194" spans="3:24" x14ac:dyDescent="0.25">
      <c r="C194" s="61"/>
      <c r="D194" s="61"/>
      <c r="E194" s="61"/>
      <c r="F194" s="61"/>
      <c r="G194" s="61"/>
      <c r="H194" s="61"/>
      <c r="I194" s="61"/>
      <c r="J194" s="61"/>
      <c r="K194" s="61"/>
      <c r="L194" s="61"/>
      <c r="M194" s="61"/>
      <c r="N194" s="61"/>
      <c r="O194" s="61"/>
      <c r="P194" s="61"/>
      <c r="Q194" s="61"/>
      <c r="R194" s="61"/>
      <c r="S194" s="61"/>
      <c r="T194" s="61"/>
      <c r="U194" s="61"/>
      <c r="V194" s="61"/>
      <c r="W194" s="61"/>
      <c r="X194" s="61"/>
    </row>
    <row r="195" spans="3:24" x14ac:dyDescent="0.25">
      <c r="C195" s="61"/>
      <c r="D195" s="61"/>
      <c r="E195" s="61"/>
      <c r="F195" s="61"/>
      <c r="G195" s="61"/>
      <c r="H195" s="61"/>
      <c r="I195" s="61"/>
      <c r="J195" s="61"/>
      <c r="K195" s="61"/>
      <c r="L195" s="61"/>
      <c r="M195" s="61"/>
      <c r="N195" s="61"/>
      <c r="O195" s="61"/>
      <c r="P195" s="61"/>
      <c r="Q195" s="61"/>
      <c r="R195" s="61"/>
      <c r="S195" s="61"/>
      <c r="T195" s="61"/>
      <c r="U195" s="61"/>
      <c r="V195" s="61"/>
      <c r="W195" s="61"/>
      <c r="X195" s="61"/>
    </row>
    <row r="196" spans="3:24" x14ac:dyDescent="0.25">
      <c r="C196" s="61"/>
      <c r="D196" s="61"/>
      <c r="E196" s="61"/>
      <c r="F196" s="61"/>
      <c r="G196" s="61"/>
      <c r="H196" s="61"/>
      <c r="I196" s="61"/>
      <c r="J196" s="61"/>
      <c r="K196" s="61"/>
      <c r="L196" s="61"/>
      <c r="M196" s="61"/>
      <c r="N196" s="61"/>
      <c r="O196" s="61"/>
      <c r="P196" s="61"/>
      <c r="Q196" s="61"/>
      <c r="R196" s="61"/>
      <c r="S196" s="61"/>
      <c r="T196" s="61"/>
      <c r="U196" s="61"/>
      <c r="V196" s="61"/>
      <c r="W196" s="61"/>
      <c r="X196" s="61"/>
    </row>
    <row r="197" spans="3:24" x14ac:dyDescent="0.25">
      <c r="C197" s="61"/>
      <c r="D197" s="61"/>
      <c r="E197" s="61"/>
      <c r="F197" s="61"/>
      <c r="G197" s="61"/>
      <c r="H197" s="61"/>
      <c r="I197" s="61"/>
      <c r="J197" s="61"/>
      <c r="K197" s="61"/>
      <c r="L197" s="61"/>
      <c r="M197" s="61"/>
      <c r="N197" s="61"/>
      <c r="O197" s="61"/>
      <c r="P197" s="61"/>
      <c r="Q197" s="61"/>
      <c r="R197" s="61"/>
      <c r="S197" s="61"/>
      <c r="T197" s="61"/>
      <c r="U197" s="61"/>
      <c r="V197" s="61"/>
      <c r="W197" s="61"/>
      <c r="X197" s="61"/>
    </row>
    <row r="198" spans="3:24" x14ac:dyDescent="0.25">
      <c r="C198" s="61"/>
      <c r="D198" s="61"/>
      <c r="E198" s="61"/>
      <c r="F198" s="61"/>
      <c r="G198" s="61"/>
      <c r="H198" s="61"/>
      <c r="I198" s="61"/>
      <c r="J198" s="61"/>
      <c r="K198" s="61"/>
      <c r="L198" s="61"/>
      <c r="M198" s="61"/>
      <c r="N198" s="61"/>
      <c r="O198" s="61"/>
      <c r="P198" s="61"/>
      <c r="Q198" s="61"/>
      <c r="R198" s="61"/>
      <c r="S198" s="61"/>
      <c r="T198" s="61"/>
      <c r="U198" s="61"/>
      <c r="V198" s="61"/>
      <c r="W198" s="61"/>
      <c r="X198" s="61"/>
    </row>
    <row r="199" spans="3:24" x14ac:dyDescent="0.25">
      <c r="C199" s="61"/>
      <c r="D199" s="61"/>
      <c r="E199" s="61"/>
      <c r="F199" s="61"/>
      <c r="G199" s="61"/>
      <c r="H199" s="61"/>
      <c r="I199" s="61"/>
      <c r="J199" s="61"/>
      <c r="K199" s="61"/>
      <c r="L199" s="61"/>
      <c r="M199" s="61"/>
      <c r="N199" s="61"/>
      <c r="O199" s="61"/>
      <c r="P199" s="61"/>
      <c r="Q199" s="61"/>
      <c r="R199" s="61"/>
      <c r="S199" s="61"/>
      <c r="T199" s="61"/>
      <c r="U199" s="61"/>
      <c r="V199" s="61"/>
      <c r="W199" s="61"/>
      <c r="X199" s="61"/>
    </row>
    <row r="200" spans="3:24" x14ac:dyDescent="0.25">
      <c r="C200" s="61"/>
      <c r="D200" s="61"/>
      <c r="E200" s="61"/>
      <c r="F200" s="61"/>
      <c r="G200" s="61"/>
      <c r="H200" s="61"/>
      <c r="I200" s="61"/>
      <c r="J200" s="61"/>
      <c r="K200" s="61"/>
      <c r="L200" s="61"/>
      <c r="M200" s="61"/>
      <c r="N200" s="61"/>
      <c r="O200" s="61"/>
      <c r="P200" s="61"/>
      <c r="Q200" s="61"/>
      <c r="R200" s="61"/>
      <c r="S200" s="61"/>
      <c r="T200" s="61"/>
      <c r="U200" s="61"/>
      <c r="V200" s="61"/>
      <c r="W200" s="61"/>
      <c r="X200" s="61"/>
    </row>
    <row r="201" spans="3:24" x14ac:dyDescent="0.25">
      <c r="C201" s="61"/>
      <c r="D201" s="61"/>
      <c r="E201" s="61"/>
      <c r="F201" s="61"/>
      <c r="G201" s="61"/>
      <c r="H201" s="61"/>
      <c r="I201" s="61"/>
      <c r="J201" s="61"/>
      <c r="K201" s="61"/>
      <c r="L201" s="61"/>
      <c r="M201" s="61"/>
      <c r="N201" s="61"/>
      <c r="O201" s="61"/>
      <c r="P201" s="61"/>
      <c r="Q201" s="61"/>
      <c r="R201" s="61"/>
      <c r="S201" s="61"/>
      <c r="T201" s="61"/>
      <c r="U201" s="61"/>
      <c r="V201" s="61"/>
      <c r="W201" s="61"/>
      <c r="X201" s="61"/>
    </row>
    <row r="202" spans="3:24" x14ac:dyDescent="0.25">
      <c r="C202" s="61"/>
      <c r="D202" s="61"/>
      <c r="E202" s="61"/>
      <c r="F202" s="61"/>
      <c r="G202" s="61"/>
      <c r="H202" s="61"/>
      <c r="I202" s="61"/>
      <c r="J202" s="61"/>
      <c r="K202" s="61"/>
      <c r="L202" s="61"/>
      <c r="M202" s="61"/>
      <c r="N202" s="61"/>
      <c r="O202" s="61"/>
      <c r="P202" s="61"/>
      <c r="Q202" s="61"/>
      <c r="R202" s="61"/>
      <c r="S202" s="61"/>
      <c r="T202" s="61"/>
      <c r="U202" s="61"/>
      <c r="V202" s="61"/>
      <c r="W202" s="61"/>
      <c r="X202" s="61"/>
    </row>
    <row r="203" spans="3:24" x14ac:dyDescent="0.25">
      <c r="C203" s="61"/>
      <c r="D203" s="61"/>
      <c r="E203" s="61"/>
      <c r="F203" s="61"/>
      <c r="G203" s="61"/>
      <c r="H203" s="61"/>
      <c r="I203" s="61"/>
      <c r="J203" s="61"/>
      <c r="K203" s="61"/>
      <c r="L203" s="61"/>
      <c r="M203" s="61"/>
      <c r="N203" s="61"/>
      <c r="O203" s="61"/>
      <c r="P203" s="61"/>
      <c r="Q203" s="61"/>
      <c r="R203" s="61"/>
      <c r="S203" s="61"/>
      <c r="T203" s="61"/>
      <c r="U203" s="61"/>
      <c r="V203" s="61"/>
      <c r="W203" s="61"/>
      <c r="X203" s="61"/>
    </row>
    <row r="204" spans="3:24" x14ac:dyDescent="0.25">
      <c r="C204" s="61"/>
      <c r="D204" s="61"/>
      <c r="E204" s="61"/>
      <c r="F204" s="61"/>
      <c r="G204" s="61"/>
      <c r="H204" s="61"/>
      <c r="I204" s="61"/>
      <c r="J204" s="61"/>
      <c r="K204" s="61"/>
      <c r="L204" s="61"/>
      <c r="M204" s="61"/>
      <c r="N204" s="61"/>
      <c r="O204" s="61"/>
      <c r="P204" s="61"/>
      <c r="Q204" s="61"/>
      <c r="R204" s="61"/>
      <c r="S204" s="61"/>
      <c r="T204" s="61"/>
      <c r="U204" s="61"/>
      <c r="V204" s="61"/>
      <c r="W204" s="61"/>
      <c r="X204" s="61"/>
    </row>
    <row r="205" spans="3:24" x14ac:dyDescent="0.25">
      <c r="C205" s="61"/>
      <c r="D205" s="61"/>
      <c r="E205" s="61"/>
      <c r="F205" s="61"/>
      <c r="G205" s="61"/>
      <c r="H205" s="61"/>
      <c r="I205" s="61"/>
      <c r="J205" s="61"/>
      <c r="K205" s="61"/>
      <c r="L205" s="61"/>
      <c r="M205" s="61"/>
      <c r="N205" s="61"/>
      <c r="O205" s="61"/>
      <c r="P205" s="61"/>
      <c r="Q205" s="61"/>
      <c r="R205" s="61"/>
      <c r="S205" s="61"/>
      <c r="T205" s="61"/>
      <c r="U205" s="61"/>
      <c r="V205" s="61"/>
      <c r="W205" s="61"/>
      <c r="X205" s="61"/>
    </row>
    <row r="206" spans="3:24" x14ac:dyDescent="0.25">
      <c r="C206" s="61"/>
      <c r="D206" s="61"/>
      <c r="E206" s="61"/>
      <c r="F206" s="61"/>
      <c r="G206" s="61"/>
      <c r="H206" s="61"/>
      <c r="I206" s="61"/>
      <c r="J206" s="61"/>
      <c r="K206" s="61"/>
      <c r="L206" s="61"/>
      <c r="M206" s="61"/>
      <c r="N206" s="61"/>
      <c r="O206" s="61"/>
      <c r="P206" s="61"/>
      <c r="Q206" s="61"/>
      <c r="R206" s="61"/>
      <c r="S206" s="61"/>
      <c r="T206" s="61"/>
      <c r="U206" s="61"/>
      <c r="V206" s="61"/>
      <c r="W206" s="61"/>
      <c r="X206" s="61"/>
    </row>
    <row r="207" spans="3:24" x14ac:dyDescent="0.25">
      <c r="C207" s="61"/>
      <c r="D207" s="61"/>
      <c r="E207" s="61"/>
      <c r="F207" s="61"/>
      <c r="G207" s="61"/>
      <c r="H207" s="61"/>
      <c r="I207" s="61"/>
      <c r="J207" s="61"/>
      <c r="K207" s="61"/>
      <c r="L207" s="61"/>
      <c r="M207" s="61"/>
      <c r="N207" s="61"/>
      <c r="O207" s="61"/>
      <c r="P207" s="61"/>
      <c r="Q207" s="61"/>
      <c r="R207" s="61"/>
      <c r="S207" s="61"/>
      <c r="T207" s="61"/>
      <c r="U207" s="61"/>
      <c r="V207" s="61"/>
      <c r="W207" s="61"/>
      <c r="X207" s="61"/>
    </row>
    <row r="208" spans="3:24" x14ac:dyDescent="0.25">
      <c r="C208" s="61"/>
      <c r="D208" s="61"/>
      <c r="E208" s="61"/>
      <c r="F208" s="61"/>
      <c r="G208" s="61"/>
      <c r="H208" s="61"/>
      <c r="I208" s="61"/>
      <c r="J208" s="61"/>
      <c r="K208" s="61"/>
      <c r="L208" s="61"/>
      <c r="M208" s="61"/>
      <c r="N208" s="61"/>
      <c r="O208" s="61"/>
      <c r="P208" s="61"/>
      <c r="Q208" s="61"/>
      <c r="R208" s="61"/>
      <c r="S208" s="61"/>
      <c r="T208" s="61"/>
      <c r="U208" s="61"/>
      <c r="V208" s="61"/>
      <c r="W208" s="61"/>
      <c r="X208" s="61"/>
    </row>
    <row r="209" spans="3:24" x14ac:dyDescent="0.25">
      <c r="C209" s="61"/>
      <c r="D209" s="61"/>
      <c r="E209" s="61"/>
      <c r="F209" s="61"/>
      <c r="G209" s="61"/>
      <c r="H209" s="61"/>
      <c r="I209" s="61"/>
      <c r="J209" s="61"/>
      <c r="K209" s="61"/>
      <c r="L209" s="61"/>
      <c r="M209" s="61"/>
      <c r="N209" s="61"/>
      <c r="O209" s="61"/>
      <c r="P209" s="61"/>
      <c r="Q209" s="61"/>
      <c r="R209" s="61"/>
      <c r="S209" s="61"/>
      <c r="T209" s="61"/>
      <c r="U209" s="61"/>
      <c r="V209" s="61"/>
      <c r="W209" s="61"/>
      <c r="X209" s="61"/>
    </row>
    <row r="210" spans="3:24" x14ac:dyDescent="0.25">
      <c r="C210" s="61"/>
      <c r="D210" s="61"/>
      <c r="E210" s="61"/>
      <c r="F210" s="61"/>
      <c r="G210" s="61"/>
      <c r="H210" s="61"/>
      <c r="I210" s="61"/>
      <c r="J210" s="61"/>
      <c r="K210" s="61"/>
      <c r="L210" s="61"/>
      <c r="M210" s="61"/>
      <c r="N210" s="61"/>
      <c r="O210" s="61"/>
      <c r="P210" s="61"/>
      <c r="Q210" s="61"/>
      <c r="R210" s="61"/>
      <c r="S210" s="61"/>
      <c r="T210" s="61"/>
      <c r="U210" s="61"/>
      <c r="V210" s="61"/>
      <c r="W210" s="61"/>
      <c r="X210" s="61"/>
    </row>
    <row r="211" spans="3:24" x14ac:dyDescent="0.25">
      <c r="C211" s="61"/>
      <c r="D211" s="61"/>
      <c r="E211" s="61"/>
      <c r="F211" s="61"/>
      <c r="G211" s="61"/>
      <c r="H211" s="61"/>
      <c r="I211" s="61"/>
      <c r="J211" s="61"/>
      <c r="K211" s="61"/>
      <c r="L211" s="61"/>
      <c r="M211" s="61"/>
      <c r="N211" s="61"/>
      <c r="O211" s="61"/>
      <c r="P211" s="61"/>
      <c r="Q211" s="61"/>
      <c r="R211" s="61"/>
      <c r="S211" s="61"/>
      <c r="T211" s="61"/>
      <c r="U211" s="61"/>
      <c r="V211" s="61"/>
      <c r="W211" s="61"/>
      <c r="X211" s="61"/>
    </row>
    <row r="212" spans="3:24" x14ac:dyDescent="0.25">
      <c r="C212" s="61"/>
      <c r="D212" s="61"/>
      <c r="E212" s="61"/>
      <c r="F212" s="61"/>
      <c r="G212" s="61"/>
      <c r="H212" s="61"/>
      <c r="I212" s="61"/>
      <c r="J212" s="61"/>
      <c r="K212" s="61"/>
      <c r="L212" s="61"/>
      <c r="M212" s="61"/>
      <c r="N212" s="61"/>
      <c r="O212" s="61"/>
      <c r="P212" s="61"/>
      <c r="Q212" s="61"/>
      <c r="R212" s="61"/>
      <c r="S212" s="61"/>
      <c r="T212" s="61"/>
      <c r="U212" s="61"/>
      <c r="V212" s="61"/>
      <c r="W212" s="61"/>
      <c r="X212" s="61"/>
    </row>
    <row r="213" spans="3:24" x14ac:dyDescent="0.25">
      <c r="C213" s="61"/>
      <c r="D213" s="61"/>
      <c r="E213" s="61"/>
      <c r="F213" s="61"/>
      <c r="G213" s="61"/>
      <c r="H213" s="61"/>
      <c r="I213" s="61"/>
      <c r="J213" s="61"/>
      <c r="K213" s="61"/>
      <c r="L213" s="61"/>
      <c r="M213" s="61"/>
      <c r="N213" s="61"/>
      <c r="O213" s="61"/>
      <c r="P213" s="61"/>
      <c r="Q213" s="61"/>
      <c r="R213" s="61"/>
      <c r="S213" s="61"/>
      <c r="T213" s="61"/>
      <c r="U213" s="61"/>
      <c r="V213" s="61"/>
      <c r="W213" s="61"/>
      <c r="X213" s="61"/>
    </row>
    <row r="214" spans="3:24" x14ac:dyDescent="0.25">
      <c r="C214" s="61"/>
      <c r="D214" s="61"/>
      <c r="E214" s="61"/>
      <c r="F214" s="61"/>
      <c r="G214" s="61"/>
      <c r="H214" s="61"/>
      <c r="I214" s="61"/>
      <c r="J214" s="61"/>
      <c r="K214" s="61"/>
      <c r="L214" s="61"/>
      <c r="M214" s="61"/>
      <c r="N214" s="61"/>
      <c r="O214" s="61"/>
      <c r="P214" s="61"/>
      <c r="Q214" s="61"/>
      <c r="R214" s="61"/>
      <c r="S214" s="61"/>
      <c r="T214" s="61"/>
      <c r="U214" s="61"/>
      <c r="V214" s="61"/>
      <c r="W214" s="61"/>
      <c r="X214" s="61"/>
    </row>
    <row r="215" spans="3:24" x14ac:dyDescent="0.25">
      <c r="C215" s="61"/>
      <c r="D215" s="61"/>
      <c r="E215" s="61"/>
      <c r="F215" s="61"/>
      <c r="G215" s="61"/>
      <c r="H215" s="61"/>
      <c r="I215" s="61"/>
      <c r="J215" s="61"/>
      <c r="K215" s="61"/>
      <c r="L215" s="61"/>
      <c r="M215" s="61"/>
      <c r="N215" s="61"/>
      <c r="O215" s="61"/>
      <c r="P215" s="61"/>
      <c r="Q215" s="61"/>
      <c r="R215" s="61"/>
      <c r="S215" s="61"/>
      <c r="T215" s="61"/>
      <c r="U215" s="61"/>
      <c r="V215" s="61"/>
      <c r="W215" s="61"/>
      <c r="X215" s="61"/>
    </row>
    <row r="216" spans="3:24" x14ac:dyDescent="0.25">
      <c r="C216" s="61"/>
      <c r="D216" s="61"/>
      <c r="E216" s="61"/>
      <c r="F216" s="61"/>
      <c r="G216" s="61"/>
      <c r="H216" s="61"/>
      <c r="I216" s="61"/>
      <c r="J216" s="61"/>
      <c r="K216" s="61"/>
      <c r="L216" s="61"/>
      <c r="M216" s="61"/>
      <c r="N216" s="61"/>
      <c r="O216" s="61"/>
      <c r="P216" s="61"/>
      <c r="Q216" s="61"/>
      <c r="R216" s="61"/>
      <c r="S216" s="61"/>
      <c r="T216" s="61"/>
      <c r="U216" s="61"/>
      <c r="V216" s="61"/>
      <c r="W216" s="61"/>
      <c r="X216" s="61"/>
    </row>
    <row r="217" spans="3:24" x14ac:dyDescent="0.25">
      <c r="C217" s="61"/>
      <c r="D217" s="61"/>
      <c r="E217" s="61"/>
      <c r="F217" s="61"/>
      <c r="G217" s="61"/>
      <c r="H217" s="61"/>
      <c r="I217" s="61"/>
      <c r="J217" s="61"/>
      <c r="K217" s="61"/>
      <c r="L217" s="61"/>
      <c r="M217" s="61"/>
      <c r="N217" s="61"/>
      <c r="O217" s="61"/>
      <c r="P217" s="61"/>
      <c r="Q217" s="61"/>
      <c r="R217" s="61"/>
      <c r="S217" s="61"/>
      <c r="T217" s="61"/>
      <c r="U217" s="61"/>
      <c r="V217" s="61"/>
      <c r="W217" s="61"/>
      <c r="X217" s="61"/>
    </row>
    <row r="218" spans="3:24" x14ac:dyDescent="0.25">
      <c r="C218" s="61"/>
      <c r="D218" s="61"/>
      <c r="E218" s="61"/>
      <c r="F218" s="61"/>
      <c r="G218" s="61"/>
      <c r="H218" s="61"/>
      <c r="I218" s="61"/>
      <c r="J218" s="61"/>
      <c r="K218" s="61"/>
      <c r="L218" s="61"/>
      <c r="M218" s="61"/>
      <c r="N218" s="61"/>
      <c r="O218" s="61"/>
      <c r="P218" s="61"/>
      <c r="Q218" s="61"/>
      <c r="R218" s="61"/>
      <c r="S218" s="61"/>
      <c r="T218" s="61"/>
      <c r="U218" s="61"/>
      <c r="V218" s="61"/>
      <c r="W218" s="61"/>
      <c r="X218" s="61"/>
    </row>
    <row r="219" spans="3:24" x14ac:dyDescent="0.25">
      <c r="C219" s="61"/>
      <c r="D219" s="61"/>
      <c r="E219" s="61"/>
      <c r="F219" s="61"/>
      <c r="G219" s="61"/>
      <c r="H219" s="61"/>
      <c r="I219" s="61"/>
      <c r="J219" s="61"/>
      <c r="K219" s="61"/>
      <c r="L219" s="61"/>
      <c r="M219" s="61"/>
      <c r="N219" s="61"/>
      <c r="O219" s="61"/>
      <c r="P219" s="61"/>
      <c r="Q219" s="61"/>
      <c r="R219" s="61"/>
      <c r="S219" s="61"/>
      <c r="T219" s="61"/>
      <c r="U219" s="61"/>
      <c r="V219" s="61"/>
      <c r="W219" s="61"/>
      <c r="X219" s="61"/>
    </row>
    <row r="220" spans="3:24" x14ac:dyDescent="0.25">
      <c r="C220" s="61"/>
      <c r="D220" s="61"/>
      <c r="E220" s="61"/>
      <c r="F220" s="61"/>
      <c r="G220" s="61"/>
      <c r="H220" s="61"/>
      <c r="I220" s="61"/>
      <c r="J220" s="61"/>
      <c r="K220" s="61"/>
      <c r="L220" s="61"/>
      <c r="M220" s="61"/>
      <c r="N220" s="61"/>
      <c r="O220" s="61"/>
      <c r="P220" s="61"/>
      <c r="Q220" s="61"/>
      <c r="R220" s="61"/>
      <c r="S220" s="61"/>
      <c r="T220" s="61"/>
      <c r="U220" s="61"/>
      <c r="V220" s="61"/>
      <c r="W220" s="61"/>
      <c r="X220" s="61"/>
    </row>
    <row r="221" spans="3:24" x14ac:dyDescent="0.25">
      <c r="C221" s="61"/>
      <c r="D221" s="61"/>
      <c r="E221" s="61"/>
      <c r="F221" s="61"/>
      <c r="G221" s="61"/>
      <c r="H221" s="61"/>
      <c r="I221" s="61"/>
      <c r="J221" s="61"/>
      <c r="K221" s="61"/>
      <c r="L221" s="61"/>
      <c r="M221" s="61"/>
      <c r="N221" s="61"/>
      <c r="O221" s="61"/>
      <c r="P221" s="61"/>
      <c r="Q221" s="61"/>
      <c r="R221" s="61"/>
      <c r="S221" s="61"/>
      <c r="T221" s="61"/>
      <c r="U221" s="61"/>
      <c r="V221" s="61"/>
      <c r="W221" s="61"/>
      <c r="X221" s="61"/>
    </row>
    <row r="222" spans="3:24" x14ac:dyDescent="0.25">
      <c r="C222" s="61"/>
      <c r="D222" s="61"/>
      <c r="E222" s="61"/>
      <c r="F222" s="61"/>
      <c r="G222" s="61"/>
      <c r="H222" s="61"/>
      <c r="I222" s="61"/>
      <c r="J222" s="61"/>
      <c r="K222" s="61"/>
      <c r="L222" s="61"/>
      <c r="M222" s="61"/>
      <c r="N222" s="61"/>
      <c r="O222" s="61"/>
      <c r="P222" s="61"/>
      <c r="Q222" s="61"/>
      <c r="R222" s="61"/>
      <c r="S222" s="61"/>
      <c r="T222" s="61"/>
      <c r="U222" s="61"/>
      <c r="V222" s="61"/>
      <c r="W222" s="61"/>
      <c r="X222" s="61"/>
    </row>
    <row r="223" spans="3:24" x14ac:dyDescent="0.25">
      <c r="C223" s="61"/>
      <c r="D223" s="61"/>
      <c r="E223" s="61"/>
      <c r="F223" s="61"/>
      <c r="G223" s="61"/>
      <c r="H223" s="61"/>
      <c r="I223" s="61"/>
      <c r="J223" s="61"/>
      <c r="K223" s="61"/>
      <c r="L223" s="61"/>
      <c r="M223" s="61"/>
      <c r="N223" s="61"/>
      <c r="O223" s="61"/>
      <c r="P223" s="61"/>
      <c r="Q223" s="61"/>
      <c r="R223" s="61"/>
      <c r="S223" s="61"/>
      <c r="T223" s="61"/>
      <c r="U223" s="61"/>
      <c r="V223" s="61"/>
      <c r="W223" s="61"/>
      <c r="X223" s="61"/>
    </row>
    <row r="224" spans="3:24" x14ac:dyDescent="0.25">
      <c r="C224" s="61"/>
      <c r="D224" s="61"/>
      <c r="E224" s="61"/>
      <c r="F224" s="61"/>
      <c r="G224" s="61"/>
      <c r="H224" s="61"/>
      <c r="I224" s="61"/>
      <c r="J224" s="61"/>
      <c r="K224" s="61"/>
      <c r="L224" s="61"/>
      <c r="M224" s="61"/>
      <c r="N224" s="61"/>
      <c r="O224" s="61"/>
      <c r="P224" s="61"/>
      <c r="Q224" s="61"/>
      <c r="R224" s="61"/>
      <c r="S224" s="61"/>
      <c r="T224" s="61"/>
      <c r="U224" s="61"/>
      <c r="V224" s="61"/>
      <c r="W224" s="61"/>
      <c r="X224" s="61"/>
    </row>
    <row r="225" spans="3:24" x14ac:dyDescent="0.25">
      <c r="C225" s="61"/>
      <c r="D225" s="61"/>
      <c r="E225" s="61"/>
      <c r="F225" s="61"/>
      <c r="G225" s="61"/>
      <c r="H225" s="61"/>
      <c r="I225" s="61"/>
      <c r="J225" s="61"/>
      <c r="K225" s="61"/>
      <c r="L225" s="61"/>
      <c r="M225" s="61"/>
      <c r="N225" s="61"/>
      <c r="O225" s="61"/>
      <c r="P225" s="61"/>
      <c r="Q225" s="61"/>
      <c r="R225" s="61"/>
      <c r="S225" s="61"/>
      <c r="T225" s="61"/>
      <c r="U225" s="61"/>
      <c r="V225" s="61"/>
      <c r="W225" s="61"/>
      <c r="X225" s="61"/>
    </row>
    <row r="226" spans="3:24" x14ac:dyDescent="0.25">
      <c r="C226" s="61"/>
      <c r="D226" s="61"/>
      <c r="E226" s="61"/>
      <c r="F226" s="61"/>
      <c r="G226" s="61"/>
      <c r="H226" s="61"/>
      <c r="I226" s="61"/>
      <c r="J226" s="61"/>
      <c r="K226" s="61"/>
      <c r="L226" s="61"/>
      <c r="M226" s="61"/>
      <c r="N226" s="61"/>
      <c r="O226" s="61"/>
      <c r="P226" s="61"/>
      <c r="Q226" s="61"/>
      <c r="R226" s="61"/>
      <c r="S226" s="61"/>
      <c r="T226" s="61"/>
      <c r="U226" s="61"/>
      <c r="V226" s="61"/>
      <c r="W226" s="61"/>
      <c r="X226" s="61"/>
    </row>
    <row r="227" spans="3:24" x14ac:dyDescent="0.25">
      <c r="C227" s="61"/>
      <c r="D227" s="61"/>
      <c r="E227" s="61"/>
      <c r="F227" s="61"/>
      <c r="G227" s="61"/>
      <c r="H227" s="61"/>
      <c r="I227" s="61"/>
      <c r="J227" s="61"/>
      <c r="K227" s="61"/>
      <c r="L227" s="61"/>
      <c r="M227" s="61"/>
      <c r="N227" s="61"/>
      <c r="O227" s="61"/>
      <c r="P227" s="61"/>
      <c r="Q227" s="61"/>
      <c r="R227" s="61"/>
      <c r="S227" s="61"/>
      <c r="T227" s="61"/>
      <c r="U227" s="61"/>
      <c r="V227" s="61"/>
      <c r="W227" s="61"/>
      <c r="X227" s="61"/>
    </row>
    <row r="228" spans="3:24" x14ac:dyDescent="0.25">
      <c r="C228" s="61"/>
      <c r="D228" s="61"/>
      <c r="E228" s="61"/>
      <c r="F228" s="61"/>
      <c r="G228" s="61"/>
      <c r="H228" s="61"/>
      <c r="I228" s="61"/>
      <c r="J228" s="61"/>
      <c r="K228" s="61"/>
      <c r="L228" s="61"/>
      <c r="M228" s="61"/>
      <c r="N228" s="61"/>
      <c r="O228" s="61"/>
      <c r="P228" s="61"/>
      <c r="Q228" s="61"/>
      <c r="R228" s="61"/>
      <c r="S228" s="61"/>
      <c r="T228" s="61"/>
      <c r="U228" s="61"/>
      <c r="V228" s="61"/>
      <c r="W228" s="61"/>
      <c r="X228" s="61"/>
    </row>
    <row r="229" spans="3:24" x14ac:dyDescent="0.25">
      <c r="C229" s="61"/>
      <c r="D229" s="61"/>
      <c r="E229" s="61"/>
      <c r="F229" s="61"/>
      <c r="G229" s="61"/>
      <c r="H229" s="61"/>
      <c r="I229" s="61"/>
      <c r="J229" s="61"/>
      <c r="K229" s="61"/>
      <c r="L229" s="61"/>
      <c r="M229" s="61"/>
      <c r="N229" s="61"/>
      <c r="O229" s="61"/>
      <c r="P229" s="61"/>
      <c r="Q229" s="61"/>
      <c r="R229" s="61"/>
      <c r="S229" s="61"/>
      <c r="T229" s="61"/>
      <c r="U229" s="61"/>
      <c r="V229" s="61"/>
      <c r="W229" s="61"/>
      <c r="X229" s="61"/>
    </row>
    <row r="230" spans="3:24" x14ac:dyDescent="0.25">
      <c r="C230" s="61"/>
      <c r="D230" s="61"/>
      <c r="E230" s="61"/>
      <c r="F230" s="61"/>
      <c r="G230" s="61"/>
      <c r="H230" s="61"/>
      <c r="I230" s="61"/>
      <c r="J230" s="61"/>
      <c r="K230" s="61"/>
      <c r="L230" s="61"/>
      <c r="M230" s="61"/>
      <c r="N230" s="61"/>
      <c r="O230" s="61"/>
      <c r="P230" s="61"/>
      <c r="Q230" s="61"/>
      <c r="R230" s="61"/>
      <c r="S230" s="61"/>
      <c r="T230" s="61"/>
      <c r="U230" s="61"/>
      <c r="V230" s="61"/>
      <c r="W230" s="61"/>
      <c r="X230" s="61"/>
    </row>
    <row r="231" spans="3:24" x14ac:dyDescent="0.25">
      <c r="C231" s="61"/>
      <c r="D231" s="61"/>
      <c r="E231" s="61"/>
      <c r="F231" s="61"/>
      <c r="G231" s="61"/>
      <c r="H231" s="61"/>
      <c r="I231" s="61"/>
      <c r="J231" s="61"/>
      <c r="K231" s="61"/>
      <c r="L231" s="61"/>
      <c r="M231" s="61"/>
      <c r="N231" s="61"/>
      <c r="O231" s="61"/>
      <c r="P231" s="61"/>
      <c r="Q231" s="61"/>
      <c r="R231" s="61"/>
      <c r="S231" s="61"/>
      <c r="T231" s="61"/>
      <c r="U231" s="61"/>
      <c r="V231" s="61"/>
      <c r="W231" s="61"/>
      <c r="X231" s="61"/>
    </row>
    <row r="232" spans="3:24" x14ac:dyDescent="0.25">
      <c r="C232" s="61"/>
      <c r="D232" s="61"/>
      <c r="E232" s="61"/>
      <c r="F232" s="61"/>
      <c r="G232" s="61"/>
      <c r="H232" s="61"/>
      <c r="I232" s="61"/>
      <c r="J232" s="61"/>
      <c r="K232" s="61"/>
      <c r="L232" s="61"/>
      <c r="M232" s="61"/>
      <c r="N232" s="61"/>
      <c r="O232" s="61"/>
      <c r="P232" s="61"/>
      <c r="Q232" s="61"/>
      <c r="R232" s="61"/>
      <c r="S232" s="61"/>
      <c r="T232" s="61"/>
      <c r="U232" s="61"/>
      <c r="V232" s="61"/>
      <c r="W232" s="61"/>
      <c r="X232" s="61"/>
    </row>
    <row r="233" spans="3:24" x14ac:dyDescent="0.25">
      <c r="C233" s="61"/>
      <c r="D233" s="61"/>
      <c r="E233" s="61"/>
      <c r="F233" s="61"/>
      <c r="G233" s="61"/>
      <c r="H233" s="61"/>
      <c r="I233" s="61"/>
      <c r="J233" s="61"/>
      <c r="K233" s="61"/>
      <c r="L233" s="61"/>
      <c r="M233" s="61"/>
      <c r="N233" s="61"/>
      <c r="O233" s="61"/>
      <c r="P233" s="61"/>
      <c r="Q233" s="61"/>
      <c r="R233" s="61"/>
      <c r="S233" s="61"/>
      <c r="T233" s="61"/>
      <c r="U233" s="61"/>
      <c r="V233" s="61"/>
      <c r="W233" s="61"/>
      <c r="X233" s="61"/>
    </row>
    <row r="234" spans="3:24" x14ac:dyDescent="0.25">
      <c r="C234" s="61"/>
      <c r="D234" s="61"/>
      <c r="E234" s="61"/>
      <c r="F234" s="61"/>
      <c r="G234" s="61"/>
      <c r="H234" s="61"/>
      <c r="I234" s="61"/>
      <c r="J234" s="61"/>
      <c r="K234" s="61"/>
      <c r="L234" s="61"/>
      <c r="M234" s="61"/>
      <c r="N234" s="61"/>
      <c r="O234" s="61"/>
      <c r="P234" s="61"/>
      <c r="Q234" s="61"/>
      <c r="R234" s="61"/>
      <c r="S234" s="61"/>
      <c r="T234" s="61"/>
      <c r="U234" s="61"/>
      <c r="V234" s="61"/>
      <c r="W234" s="61"/>
      <c r="X234" s="61"/>
    </row>
    <row r="235" spans="3:24" x14ac:dyDescent="0.25">
      <c r="C235" s="61"/>
      <c r="D235" s="61"/>
      <c r="E235" s="61"/>
      <c r="F235" s="61"/>
      <c r="G235" s="61"/>
      <c r="H235" s="61"/>
      <c r="I235" s="61"/>
      <c r="J235" s="61"/>
      <c r="K235" s="61"/>
      <c r="L235" s="61"/>
      <c r="M235" s="61"/>
      <c r="N235" s="61"/>
      <c r="O235" s="61"/>
      <c r="P235" s="61"/>
      <c r="Q235" s="61"/>
      <c r="R235" s="61"/>
      <c r="S235" s="61"/>
      <c r="T235" s="61"/>
      <c r="U235" s="61"/>
      <c r="V235" s="61"/>
      <c r="W235" s="61"/>
      <c r="X235" s="61"/>
    </row>
    <row r="236" spans="3:24" x14ac:dyDescent="0.25">
      <c r="C236" s="61"/>
      <c r="D236" s="61"/>
      <c r="E236" s="61"/>
      <c r="F236" s="61"/>
      <c r="G236" s="61"/>
      <c r="H236" s="61"/>
      <c r="I236" s="61"/>
      <c r="J236" s="61"/>
      <c r="K236" s="61"/>
      <c r="L236" s="61"/>
      <c r="M236" s="61"/>
      <c r="N236" s="61"/>
      <c r="O236" s="61"/>
      <c r="P236" s="61"/>
      <c r="Q236" s="61"/>
      <c r="R236" s="61"/>
      <c r="S236" s="61"/>
      <c r="T236" s="61"/>
      <c r="U236" s="61"/>
      <c r="V236" s="61"/>
      <c r="W236" s="61"/>
      <c r="X236" s="61"/>
    </row>
    <row r="237" spans="3:24" x14ac:dyDescent="0.25">
      <c r="C237" s="61"/>
      <c r="D237" s="61"/>
      <c r="E237" s="61"/>
      <c r="F237" s="61"/>
      <c r="G237" s="61"/>
      <c r="H237" s="61"/>
      <c r="I237" s="61"/>
      <c r="J237" s="61"/>
      <c r="K237" s="61"/>
      <c r="L237" s="61"/>
      <c r="M237" s="61"/>
      <c r="N237" s="61"/>
      <c r="O237" s="61"/>
      <c r="P237" s="61"/>
      <c r="Q237" s="61"/>
      <c r="R237" s="61"/>
      <c r="S237" s="61"/>
      <c r="T237" s="61"/>
      <c r="U237" s="61"/>
      <c r="V237" s="61"/>
      <c r="W237" s="61"/>
      <c r="X237" s="61"/>
    </row>
    <row r="238" spans="3:24" x14ac:dyDescent="0.25">
      <c r="C238" s="61"/>
      <c r="D238" s="61"/>
      <c r="E238" s="61"/>
      <c r="F238" s="61"/>
      <c r="G238" s="61"/>
      <c r="H238" s="61"/>
      <c r="I238" s="61"/>
      <c r="J238" s="61"/>
      <c r="K238" s="61"/>
      <c r="L238" s="61"/>
      <c r="M238" s="61"/>
      <c r="N238" s="61"/>
      <c r="O238" s="61"/>
      <c r="P238" s="61"/>
      <c r="Q238" s="61"/>
      <c r="R238" s="61"/>
      <c r="S238" s="61"/>
      <c r="T238" s="61"/>
      <c r="U238" s="61"/>
      <c r="V238" s="61"/>
      <c r="W238" s="61"/>
      <c r="X238" s="61"/>
    </row>
    <row r="239" spans="3:24" x14ac:dyDescent="0.25">
      <c r="C239" s="61"/>
      <c r="D239" s="61"/>
      <c r="E239" s="61"/>
      <c r="F239" s="61"/>
      <c r="G239" s="61"/>
      <c r="H239" s="61"/>
      <c r="I239" s="61"/>
      <c r="J239" s="61"/>
      <c r="K239" s="61"/>
      <c r="L239" s="61"/>
      <c r="M239" s="61"/>
      <c r="N239" s="61"/>
      <c r="O239" s="61"/>
      <c r="P239" s="61"/>
      <c r="Q239" s="61"/>
      <c r="R239" s="61"/>
      <c r="S239" s="61"/>
      <c r="T239" s="61"/>
      <c r="U239" s="61"/>
      <c r="V239" s="61"/>
      <c r="W239" s="61"/>
      <c r="X239" s="61"/>
    </row>
    <row r="240" spans="3:24" x14ac:dyDescent="0.25">
      <c r="C240" s="61"/>
      <c r="D240" s="61"/>
      <c r="E240" s="61"/>
      <c r="F240" s="61"/>
      <c r="G240" s="61"/>
      <c r="H240" s="61"/>
      <c r="I240" s="61"/>
      <c r="J240" s="61"/>
      <c r="K240" s="61"/>
      <c r="L240" s="61"/>
      <c r="M240" s="61"/>
      <c r="N240" s="61"/>
      <c r="O240" s="61"/>
      <c r="P240" s="61"/>
      <c r="Q240" s="61"/>
      <c r="R240" s="61"/>
      <c r="S240" s="61"/>
      <c r="T240" s="61"/>
      <c r="U240" s="61"/>
      <c r="V240" s="61"/>
      <c r="W240" s="61"/>
      <c r="X240" s="61"/>
    </row>
    <row r="241" spans="3:24" x14ac:dyDescent="0.25">
      <c r="C241" s="61"/>
      <c r="D241" s="61"/>
      <c r="E241" s="61"/>
      <c r="F241" s="61"/>
      <c r="G241" s="61"/>
      <c r="H241" s="61"/>
      <c r="I241" s="61"/>
      <c r="J241" s="61"/>
      <c r="K241" s="61"/>
      <c r="L241" s="61"/>
      <c r="M241" s="61"/>
      <c r="N241" s="61"/>
      <c r="O241" s="61"/>
      <c r="P241" s="61"/>
      <c r="Q241" s="61"/>
      <c r="R241" s="61"/>
      <c r="S241" s="61"/>
      <c r="T241" s="61"/>
      <c r="U241" s="61"/>
      <c r="V241" s="61"/>
      <c r="W241" s="61"/>
      <c r="X241" s="61"/>
    </row>
    <row r="242" spans="3:24" x14ac:dyDescent="0.25">
      <c r="C242" s="61"/>
      <c r="D242" s="61"/>
      <c r="E242" s="61"/>
      <c r="F242" s="61"/>
      <c r="G242" s="61"/>
      <c r="H242" s="61"/>
      <c r="I242" s="61"/>
      <c r="J242" s="61"/>
      <c r="K242" s="61"/>
      <c r="L242" s="61"/>
      <c r="M242" s="61"/>
      <c r="N242" s="61"/>
      <c r="O242" s="61"/>
      <c r="P242" s="61"/>
      <c r="Q242" s="61"/>
      <c r="R242" s="61"/>
      <c r="S242" s="61"/>
      <c r="T242" s="61"/>
      <c r="U242" s="61"/>
      <c r="V242" s="61"/>
      <c r="W242" s="61"/>
      <c r="X242" s="61"/>
    </row>
    <row r="243" spans="3:24" x14ac:dyDescent="0.25">
      <c r="C243" s="61"/>
      <c r="D243" s="61"/>
      <c r="E243" s="61"/>
      <c r="F243" s="61"/>
      <c r="G243" s="61"/>
      <c r="H243" s="61"/>
      <c r="I243" s="61"/>
      <c r="J243" s="61"/>
      <c r="K243" s="61"/>
      <c r="L243" s="61"/>
      <c r="M243" s="61"/>
      <c r="N243" s="61"/>
      <c r="O243" s="61"/>
      <c r="P243" s="61"/>
      <c r="Q243" s="61"/>
      <c r="R243" s="61"/>
      <c r="S243" s="61"/>
      <c r="T243" s="61"/>
      <c r="U243" s="61"/>
      <c r="V243" s="61"/>
      <c r="W243" s="61"/>
      <c r="X243" s="61"/>
    </row>
    <row r="244" spans="3:24" x14ac:dyDescent="0.25">
      <c r="C244" s="61"/>
      <c r="D244" s="61"/>
      <c r="E244" s="61"/>
      <c r="F244" s="61"/>
      <c r="G244" s="61"/>
      <c r="H244" s="61"/>
      <c r="I244" s="61"/>
      <c r="J244" s="61"/>
      <c r="K244" s="61"/>
      <c r="L244" s="61"/>
      <c r="M244" s="61"/>
      <c r="N244" s="61"/>
      <c r="O244" s="61"/>
      <c r="P244" s="61"/>
      <c r="Q244" s="61"/>
      <c r="R244" s="61"/>
      <c r="S244" s="61"/>
      <c r="T244" s="61"/>
      <c r="U244" s="61"/>
      <c r="V244" s="61"/>
      <c r="W244" s="61"/>
      <c r="X244" s="61"/>
    </row>
    <row r="245" spans="3:24" x14ac:dyDescent="0.25">
      <c r="C245" s="61"/>
      <c r="D245" s="61"/>
      <c r="E245" s="61"/>
      <c r="F245" s="61"/>
      <c r="G245" s="61"/>
      <c r="H245" s="61"/>
      <c r="I245" s="61"/>
      <c r="J245" s="61"/>
      <c r="K245" s="61"/>
      <c r="L245" s="61"/>
      <c r="M245" s="61"/>
      <c r="N245" s="61"/>
      <c r="O245" s="61"/>
      <c r="P245" s="61"/>
      <c r="Q245" s="61"/>
      <c r="R245" s="61"/>
      <c r="S245" s="61"/>
      <c r="T245" s="61"/>
      <c r="U245" s="61"/>
      <c r="V245" s="61"/>
      <c r="W245" s="61"/>
      <c r="X245" s="61"/>
    </row>
    <row r="246" spans="3:24" x14ac:dyDescent="0.25">
      <c r="C246" s="61"/>
      <c r="D246" s="61"/>
      <c r="E246" s="61"/>
      <c r="F246" s="61"/>
      <c r="G246" s="61"/>
      <c r="H246" s="61"/>
      <c r="I246" s="61"/>
      <c r="J246" s="61"/>
      <c r="K246" s="61"/>
      <c r="L246" s="61"/>
      <c r="M246" s="61"/>
      <c r="N246" s="61"/>
      <c r="O246" s="61"/>
      <c r="P246" s="61"/>
      <c r="Q246" s="61"/>
      <c r="R246" s="61"/>
      <c r="S246" s="61"/>
      <c r="T246" s="61"/>
      <c r="U246" s="61"/>
      <c r="V246" s="61"/>
      <c r="W246" s="61"/>
      <c r="X246" s="61"/>
    </row>
    <row r="247" spans="3:24" x14ac:dyDescent="0.25">
      <c r="C247" s="61"/>
      <c r="D247" s="61"/>
      <c r="E247" s="61"/>
      <c r="F247" s="61"/>
      <c r="G247" s="61"/>
      <c r="H247" s="61"/>
      <c r="I247" s="61"/>
      <c r="J247" s="61"/>
      <c r="K247" s="61"/>
      <c r="L247" s="61"/>
      <c r="M247" s="61"/>
      <c r="N247" s="61"/>
      <c r="O247" s="61"/>
      <c r="P247" s="61"/>
      <c r="Q247" s="61"/>
      <c r="R247" s="61"/>
      <c r="S247" s="61"/>
      <c r="T247" s="61"/>
      <c r="U247" s="61"/>
      <c r="V247" s="61"/>
      <c r="W247" s="61"/>
      <c r="X247" s="61"/>
    </row>
    <row r="248" spans="3:24" x14ac:dyDescent="0.25">
      <c r="C248" s="61"/>
      <c r="D248" s="61"/>
      <c r="E248" s="61"/>
      <c r="F248" s="61"/>
      <c r="G248" s="61"/>
      <c r="H248" s="61"/>
      <c r="I248" s="61"/>
      <c r="J248" s="61"/>
      <c r="K248" s="61"/>
      <c r="L248" s="61"/>
      <c r="M248" s="61"/>
      <c r="N248" s="61"/>
      <c r="O248" s="61"/>
      <c r="P248" s="61"/>
      <c r="Q248" s="61"/>
      <c r="R248" s="61"/>
      <c r="S248" s="61"/>
      <c r="T248" s="61"/>
      <c r="U248" s="61"/>
      <c r="V248" s="61"/>
      <c r="W248" s="61"/>
      <c r="X248" s="61"/>
    </row>
    <row r="249" spans="3:24" x14ac:dyDescent="0.25">
      <c r="C249" s="61"/>
      <c r="D249" s="61"/>
      <c r="E249" s="61"/>
      <c r="F249" s="61"/>
      <c r="G249" s="61"/>
      <c r="H249" s="61"/>
      <c r="I249" s="61"/>
      <c r="J249" s="61"/>
      <c r="K249" s="61"/>
      <c r="L249" s="61"/>
      <c r="M249" s="61"/>
      <c r="N249" s="61"/>
      <c r="O249" s="61"/>
      <c r="P249" s="61"/>
      <c r="Q249" s="61"/>
      <c r="R249" s="61"/>
      <c r="S249" s="61"/>
      <c r="T249" s="61"/>
      <c r="U249" s="61"/>
      <c r="V249" s="61"/>
      <c r="W249" s="61"/>
      <c r="X249" s="61"/>
    </row>
    <row r="250" spans="3:24" x14ac:dyDescent="0.25">
      <c r="C250" s="61"/>
      <c r="D250" s="61"/>
      <c r="E250" s="61"/>
      <c r="F250" s="61"/>
      <c r="G250" s="61"/>
      <c r="H250" s="61"/>
      <c r="I250" s="61"/>
      <c r="J250" s="61"/>
      <c r="K250" s="61"/>
      <c r="L250" s="61"/>
      <c r="M250" s="61"/>
      <c r="N250" s="61"/>
      <c r="O250" s="61"/>
      <c r="P250" s="61"/>
      <c r="Q250" s="61"/>
      <c r="R250" s="61"/>
      <c r="S250" s="61"/>
      <c r="T250" s="61"/>
      <c r="U250" s="61"/>
      <c r="V250" s="61"/>
      <c r="W250" s="61"/>
      <c r="X250" s="61"/>
    </row>
    <row r="251" spans="3:24" x14ac:dyDescent="0.25">
      <c r="C251" s="61"/>
      <c r="D251" s="61"/>
      <c r="E251" s="61"/>
      <c r="F251" s="61"/>
      <c r="G251" s="61"/>
      <c r="H251" s="61"/>
      <c r="I251" s="61"/>
      <c r="J251" s="61"/>
      <c r="K251" s="61"/>
      <c r="L251" s="61"/>
      <c r="M251" s="61"/>
      <c r="N251" s="61"/>
      <c r="O251" s="61"/>
      <c r="P251" s="61"/>
      <c r="Q251" s="61"/>
      <c r="R251" s="61"/>
      <c r="S251" s="61"/>
      <c r="T251" s="61"/>
      <c r="U251" s="61"/>
      <c r="V251" s="61"/>
      <c r="W251" s="61"/>
      <c r="X251" s="61"/>
    </row>
    <row r="252" spans="3:24" x14ac:dyDescent="0.25">
      <c r="C252" s="61"/>
      <c r="D252" s="61"/>
      <c r="E252" s="61"/>
      <c r="F252" s="61"/>
      <c r="G252" s="61"/>
      <c r="H252" s="61"/>
      <c r="I252" s="61"/>
      <c r="J252" s="61"/>
      <c r="K252" s="61"/>
      <c r="L252" s="61"/>
      <c r="M252" s="61"/>
      <c r="N252" s="61"/>
      <c r="O252" s="61"/>
      <c r="P252" s="61"/>
      <c r="Q252" s="61"/>
      <c r="R252" s="61"/>
      <c r="S252" s="61"/>
      <c r="T252" s="61"/>
      <c r="U252" s="61"/>
      <c r="V252" s="61"/>
      <c r="W252" s="61"/>
      <c r="X252" s="61"/>
    </row>
    <row r="253" spans="3:24" x14ac:dyDescent="0.25">
      <c r="C253" s="61"/>
      <c r="D253" s="61"/>
      <c r="E253" s="61"/>
      <c r="F253" s="61"/>
      <c r="G253" s="61"/>
      <c r="H253" s="61"/>
      <c r="I253" s="61"/>
      <c r="J253" s="61"/>
      <c r="K253" s="61"/>
      <c r="L253" s="61"/>
      <c r="M253" s="61"/>
      <c r="N253" s="61"/>
      <c r="O253" s="61"/>
      <c r="P253" s="61"/>
      <c r="Q253" s="61"/>
      <c r="R253" s="61"/>
      <c r="S253" s="61"/>
      <c r="T253" s="61"/>
      <c r="U253" s="61"/>
      <c r="V253" s="61"/>
      <c r="W253" s="61"/>
      <c r="X253" s="61"/>
    </row>
    <row r="254" spans="3:24" x14ac:dyDescent="0.25">
      <c r="C254" s="61"/>
      <c r="D254" s="61"/>
      <c r="E254" s="61"/>
      <c r="F254" s="61"/>
      <c r="G254" s="61"/>
      <c r="H254" s="61"/>
      <c r="I254" s="61"/>
      <c r="J254" s="61"/>
      <c r="K254" s="61"/>
      <c r="L254" s="61"/>
      <c r="M254" s="61"/>
      <c r="N254" s="61"/>
      <c r="O254" s="61"/>
      <c r="P254" s="61"/>
      <c r="Q254" s="61"/>
      <c r="R254" s="61"/>
      <c r="S254" s="61"/>
      <c r="T254" s="61"/>
      <c r="U254" s="61"/>
      <c r="V254" s="61"/>
      <c r="W254" s="61"/>
      <c r="X254" s="61"/>
    </row>
    <row r="255" spans="3:24" x14ac:dyDescent="0.25">
      <c r="C255" s="61"/>
      <c r="D255" s="61"/>
      <c r="E255" s="61"/>
      <c r="F255" s="61"/>
      <c r="G255" s="61"/>
      <c r="H255" s="61"/>
      <c r="I255" s="61"/>
      <c r="J255" s="61"/>
      <c r="K255" s="61"/>
      <c r="L255" s="61"/>
      <c r="M255" s="61"/>
      <c r="N255" s="61"/>
      <c r="O255" s="61"/>
      <c r="P255" s="61"/>
      <c r="Q255" s="61"/>
      <c r="R255" s="61"/>
      <c r="S255" s="61"/>
      <c r="T255" s="61"/>
      <c r="U255" s="61"/>
      <c r="V255" s="61"/>
      <c r="W255" s="61"/>
      <c r="X255" s="61"/>
    </row>
    <row r="256" spans="3:24" x14ac:dyDescent="0.25">
      <c r="C256" s="61"/>
      <c r="D256" s="61"/>
      <c r="E256" s="61"/>
      <c r="F256" s="61"/>
      <c r="G256" s="61"/>
      <c r="H256" s="61"/>
      <c r="I256" s="61"/>
      <c r="J256" s="61"/>
      <c r="K256" s="61"/>
      <c r="L256" s="61"/>
      <c r="M256" s="61"/>
      <c r="N256" s="61"/>
      <c r="O256" s="61"/>
      <c r="P256" s="61"/>
      <c r="Q256" s="61"/>
      <c r="R256" s="61"/>
      <c r="S256" s="61"/>
      <c r="T256" s="61"/>
      <c r="U256" s="61"/>
      <c r="V256" s="61"/>
      <c r="W256" s="61"/>
      <c r="X256" s="61"/>
    </row>
    <row r="257" spans="3:24" x14ac:dyDescent="0.25">
      <c r="C257" s="61"/>
      <c r="D257" s="61"/>
      <c r="E257" s="61"/>
      <c r="F257" s="61"/>
      <c r="G257" s="61"/>
      <c r="H257" s="61"/>
      <c r="I257" s="61"/>
      <c r="J257" s="61"/>
      <c r="K257" s="61"/>
      <c r="L257" s="61"/>
      <c r="M257" s="61"/>
      <c r="N257" s="61"/>
      <c r="O257" s="61"/>
      <c r="P257" s="61"/>
      <c r="Q257" s="61"/>
      <c r="R257" s="61"/>
      <c r="S257" s="61"/>
      <c r="T257" s="61"/>
      <c r="U257" s="61"/>
      <c r="V257" s="61"/>
      <c r="W257" s="61"/>
      <c r="X257" s="61"/>
    </row>
    <row r="258" spans="3:24" x14ac:dyDescent="0.25">
      <c r="C258" s="61"/>
      <c r="D258" s="61"/>
      <c r="E258" s="61"/>
      <c r="F258" s="61"/>
      <c r="G258" s="61"/>
      <c r="H258" s="61"/>
      <c r="I258" s="61"/>
      <c r="J258" s="61"/>
      <c r="K258" s="61"/>
      <c r="L258" s="61"/>
      <c r="M258" s="61"/>
      <c r="N258" s="61"/>
      <c r="O258" s="61"/>
      <c r="P258" s="61"/>
      <c r="Q258" s="61"/>
      <c r="R258" s="61"/>
      <c r="S258" s="61"/>
      <c r="T258" s="61"/>
      <c r="U258" s="61"/>
      <c r="V258" s="61"/>
      <c r="W258" s="61"/>
      <c r="X258" s="61"/>
    </row>
    <row r="259" spans="3:24" x14ac:dyDescent="0.25">
      <c r="C259" s="61"/>
      <c r="D259" s="61"/>
      <c r="E259" s="61"/>
      <c r="F259" s="61"/>
      <c r="G259" s="61"/>
      <c r="H259" s="61"/>
      <c r="I259" s="61"/>
      <c r="J259" s="61"/>
      <c r="K259" s="61"/>
      <c r="L259" s="61"/>
      <c r="M259" s="61"/>
      <c r="N259" s="61"/>
      <c r="O259" s="61"/>
      <c r="P259" s="61"/>
      <c r="Q259" s="61"/>
      <c r="R259" s="61"/>
      <c r="S259" s="61"/>
      <c r="T259" s="61"/>
      <c r="U259" s="61"/>
      <c r="V259" s="61"/>
      <c r="W259" s="61"/>
      <c r="X259" s="61"/>
    </row>
    <row r="260" spans="3:24" x14ac:dyDescent="0.25">
      <c r="C260" s="61"/>
      <c r="D260" s="61"/>
      <c r="E260" s="61"/>
      <c r="F260" s="61"/>
      <c r="G260" s="61"/>
      <c r="H260" s="61"/>
      <c r="I260" s="61"/>
      <c r="J260" s="61"/>
      <c r="K260" s="61"/>
      <c r="L260" s="61"/>
      <c r="M260" s="61"/>
      <c r="N260" s="61"/>
      <c r="O260" s="61"/>
      <c r="P260" s="61"/>
      <c r="Q260" s="61"/>
      <c r="R260" s="61"/>
      <c r="S260" s="61"/>
      <c r="T260" s="61"/>
      <c r="U260" s="61"/>
      <c r="V260" s="61"/>
      <c r="W260" s="61"/>
      <c r="X260" s="61"/>
    </row>
    <row r="261" spans="3:24" x14ac:dyDescent="0.25">
      <c r="C261" s="61"/>
      <c r="D261" s="61"/>
      <c r="E261" s="61"/>
      <c r="F261" s="61"/>
      <c r="G261" s="61"/>
      <c r="H261" s="61"/>
      <c r="I261" s="61"/>
      <c r="J261" s="61"/>
      <c r="K261" s="61"/>
      <c r="L261" s="61"/>
      <c r="M261" s="61"/>
      <c r="N261" s="61"/>
      <c r="O261" s="61"/>
      <c r="P261" s="61"/>
      <c r="Q261" s="61"/>
      <c r="R261" s="61"/>
      <c r="S261" s="61"/>
      <c r="T261" s="61"/>
      <c r="U261" s="61"/>
      <c r="V261" s="61"/>
      <c r="W261" s="61"/>
      <c r="X261" s="61"/>
    </row>
    <row r="262" spans="3:24" x14ac:dyDescent="0.25">
      <c r="C262" s="61"/>
      <c r="D262" s="61"/>
      <c r="E262" s="61"/>
      <c r="F262" s="61"/>
      <c r="G262" s="61"/>
      <c r="H262" s="61"/>
      <c r="I262" s="61"/>
      <c r="J262" s="61"/>
      <c r="K262" s="61"/>
      <c r="L262" s="61"/>
      <c r="M262" s="61"/>
      <c r="N262" s="61"/>
      <c r="O262" s="61"/>
      <c r="P262" s="61"/>
      <c r="Q262" s="61"/>
      <c r="R262" s="61"/>
      <c r="S262" s="61"/>
      <c r="T262" s="61"/>
      <c r="U262" s="61"/>
      <c r="V262" s="61"/>
      <c r="W262" s="61"/>
      <c r="X262" s="61"/>
    </row>
    <row r="263" spans="3:24" x14ac:dyDescent="0.25">
      <c r="C263" s="61"/>
      <c r="D263" s="61"/>
      <c r="E263" s="61"/>
      <c r="F263" s="61"/>
      <c r="G263" s="61"/>
      <c r="H263" s="61"/>
      <c r="I263" s="61"/>
      <c r="J263" s="61"/>
      <c r="K263" s="61"/>
      <c r="L263" s="61"/>
      <c r="M263" s="61"/>
      <c r="N263" s="61"/>
      <c r="O263" s="61"/>
      <c r="P263" s="61"/>
      <c r="Q263" s="61"/>
      <c r="R263" s="61"/>
      <c r="S263" s="61"/>
      <c r="T263" s="61"/>
      <c r="U263" s="61"/>
      <c r="V263" s="61"/>
      <c r="W263" s="61"/>
      <c r="X263" s="61"/>
    </row>
  </sheetData>
  <mergeCells count="84">
    <mergeCell ref="A35:B35"/>
    <mergeCell ref="A43:B43"/>
    <mergeCell ref="A68:B68"/>
    <mergeCell ref="A84:B84"/>
    <mergeCell ref="A92:B92"/>
    <mergeCell ref="A137:B137"/>
    <mergeCell ref="A129:B129"/>
    <mergeCell ref="A131:B131"/>
    <mergeCell ref="A132:B132"/>
    <mergeCell ref="A125:B125"/>
    <mergeCell ref="A142:B142"/>
    <mergeCell ref="A144:B144"/>
    <mergeCell ref="A138:B138"/>
    <mergeCell ref="A139:B139"/>
    <mergeCell ref="A133:B133"/>
    <mergeCell ref="A134:B134"/>
    <mergeCell ref="A135:B135"/>
    <mergeCell ref="A136:B136"/>
    <mergeCell ref="A140:B140"/>
    <mergeCell ref="A127:B127"/>
    <mergeCell ref="A111:B111"/>
    <mergeCell ref="A112:B112"/>
    <mergeCell ref="A113:B113"/>
    <mergeCell ref="A114:B114"/>
    <mergeCell ref="A108:B108"/>
    <mergeCell ref="A109:B109"/>
    <mergeCell ref="A91:B91"/>
    <mergeCell ref="A93:B93"/>
    <mergeCell ref="A95:B95"/>
    <mergeCell ref="A96:B96"/>
    <mergeCell ref="A97:B97"/>
    <mergeCell ref="A85:B85"/>
    <mergeCell ref="A87:B87"/>
    <mergeCell ref="A88:B88"/>
    <mergeCell ref="A89:B89"/>
    <mergeCell ref="A90:B90"/>
    <mergeCell ref="A78:B78"/>
    <mergeCell ref="A79:B79"/>
    <mergeCell ref="A80:B80"/>
    <mergeCell ref="A81:B81"/>
    <mergeCell ref="A82:B82"/>
    <mergeCell ref="A83:B83"/>
    <mergeCell ref="A73:B73"/>
    <mergeCell ref="A75:B75"/>
    <mergeCell ref="A76:B76"/>
    <mergeCell ref="A77:B77"/>
    <mergeCell ref="A65:B65"/>
    <mergeCell ref="A66:B66"/>
    <mergeCell ref="A67:B67"/>
    <mergeCell ref="A69:B69"/>
    <mergeCell ref="A71:B71"/>
    <mergeCell ref="A59:B59"/>
    <mergeCell ref="A60:B60"/>
    <mergeCell ref="A61:B61"/>
    <mergeCell ref="A62:B62"/>
    <mergeCell ref="A63:B63"/>
    <mergeCell ref="A64:B64"/>
    <mergeCell ref="A55:B55"/>
    <mergeCell ref="A57:B57"/>
    <mergeCell ref="A48:B48"/>
    <mergeCell ref="A49:B49"/>
    <mergeCell ref="A50:B50"/>
    <mergeCell ref="A51:B51"/>
    <mergeCell ref="A53:B53"/>
    <mergeCell ref="A41:B41"/>
    <mergeCell ref="A42:B42"/>
    <mergeCell ref="A44:B44"/>
    <mergeCell ref="A46:B46"/>
    <mergeCell ref="A47:B47"/>
    <mergeCell ref="A34:B34"/>
    <mergeCell ref="A36:B36"/>
    <mergeCell ref="A38:B38"/>
    <mergeCell ref="A39:B39"/>
    <mergeCell ref="A40:B40"/>
    <mergeCell ref="A28:B28"/>
    <mergeCell ref="A30:B30"/>
    <mergeCell ref="A31:B31"/>
    <mergeCell ref="A32:B32"/>
    <mergeCell ref="A33:B33"/>
    <mergeCell ref="A23:B23"/>
    <mergeCell ref="A24:B24"/>
    <mergeCell ref="A25:B25"/>
    <mergeCell ref="A26:B26"/>
    <mergeCell ref="A27:B27"/>
  </mergeCells>
  <phoneticPr fontId="0" type="noConversion"/>
  <hyperlinks>
    <hyperlink ref="A144" location="'Investor survey'!A1" display="↑Back to top"/>
    <hyperlink ref="A129" location="'Investor survey'!A1" display="↑Back to top"/>
    <hyperlink ref="A93" location="'Investor survey'!A1" display="↑Back to top"/>
    <hyperlink ref="A57" location="'Investor survey'!A1" display="↑Back to top"/>
    <hyperlink ref="B18" location="'Investor survey'!A130" display="E1. To what extent do you agree with the statement that the Growth Accelerator service adds value to the business support offering at local level?"/>
    <hyperlink ref="B13" location="'Investor survey'!A86" display="C5. Would you recommend Growth Accelerator to other potential investors?"/>
    <hyperlink ref="B12" location="'Investor survey'!A74" display="C3. and C4. Compared to your other routes for finding out about possible investments, how does the quantity of referrals that GrowthAccelerator offers compare?"/>
    <hyperlink ref="B11" location="'Investor survey'!A58" display="C1. To what extent do you agree or disagree with the following statements about Growth Accelerator - ...?"/>
    <hyperlink ref="B9" location="'Investor survey'!A45" display="B4. Do you want to continue to receive referrals?"/>
    <hyperlink ref="B8" location="'Investor survey'!A37" display="B3. Have you received any referrals of businesses which are looking for funding from Growth Accelerator?"/>
    <hyperlink ref="B7" location="'Investor survey'!A29" display="B2. Are you planning on investing or lending money to business in the next 12 months?"/>
    <hyperlink ref="B6" location="'Investor survey'!A22" display="B1. Are you aware of Growth Accelerator and your local investor relations team?"/>
    <hyperlink ref="B20" location="'Investor survey'!A145" display="Endnotes"/>
    <hyperlink ref="G1" location="Index!A1" display="←Back to content"/>
    <hyperlink ref="B15" location="'Investor survey'!A94" display="D1. From the following list, what do you think is the main issue companies face when seeking external finance?"/>
    <hyperlink ref="B16" location="'Investor survey'!A110" display="D2. What order of importance do you place on the following when you are investing?"/>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5"/>
  <sheetViews>
    <sheetView zoomScale="115" zoomScaleNormal="115" workbookViewId="0"/>
  </sheetViews>
  <sheetFormatPr defaultColWidth="9.109375" defaultRowHeight="13.8" x14ac:dyDescent="0.25"/>
  <cols>
    <col min="1" max="1" width="6.44140625" style="9" customWidth="1"/>
    <col min="2" max="2" width="30" style="9" customWidth="1"/>
    <col min="3" max="3" width="27" style="9" customWidth="1"/>
    <col min="4" max="16384" width="9.109375" style="9"/>
  </cols>
  <sheetData>
    <row r="1" spans="1:34" ht="30" x14ac:dyDescent="0.5">
      <c r="A1" s="38" t="s">
        <v>9</v>
      </c>
      <c r="B1" s="38"/>
      <c r="C1" s="39"/>
      <c r="D1" s="39"/>
      <c r="E1" s="39"/>
      <c r="F1" s="39"/>
      <c r="G1" s="39"/>
      <c r="H1" s="39"/>
      <c r="I1" s="40" t="s">
        <v>32</v>
      </c>
      <c r="J1" s="39"/>
      <c r="K1" s="39"/>
      <c r="L1" s="39"/>
      <c r="M1" s="39"/>
      <c r="N1" s="39"/>
      <c r="O1" s="39"/>
      <c r="P1" s="39"/>
      <c r="Q1" s="39"/>
      <c r="R1" s="39"/>
      <c r="S1" s="39"/>
      <c r="T1" s="39"/>
      <c r="U1" s="39"/>
      <c r="V1" s="39"/>
      <c r="W1" s="39"/>
      <c r="X1" s="39"/>
      <c r="Y1" s="39"/>
      <c r="Z1" s="39"/>
      <c r="AA1" s="39"/>
      <c r="AB1" s="39"/>
      <c r="AC1" s="39"/>
      <c r="AD1" s="39"/>
      <c r="AE1" s="39"/>
      <c r="AF1" s="39"/>
      <c r="AG1" s="39"/>
      <c r="AH1" s="39"/>
    </row>
    <row r="2" spans="1:34" x14ac:dyDescent="0.25">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row>
    <row r="3" spans="1:34" s="244" customFormat="1" x14ac:dyDescent="0.25">
      <c r="A3" s="237" t="s">
        <v>10</v>
      </c>
      <c r="B3" s="237"/>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row>
    <row r="4" spans="1:34" s="157" customFormat="1" ht="22.8" x14ac:dyDescent="0.4">
      <c r="A4" s="163" t="s">
        <v>58</v>
      </c>
      <c r="B4" s="163"/>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row>
    <row r="5" spans="1:34" s="157" customFormat="1" ht="22.8" x14ac:dyDescent="0.4">
      <c r="A5" s="163"/>
      <c r="B5" s="163"/>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row>
    <row r="6" spans="1:34" s="157" customFormat="1" ht="14.4" x14ac:dyDescent="0.3">
      <c r="A6" s="159"/>
      <c r="B6" s="164" t="s">
        <v>585</v>
      </c>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row>
    <row r="7" spans="1:34" s="157" customFormat="1" ht="14.4" x14ac:dyDescent="0.3">
      <c r="A7" s="159"/>
      <c r="B7" s="164" t="s">
        <v>574</v>
      </c>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row>
    <row r="8" spans="1:34" s="157" customFormat="1" x14ac:dyDescent="0.25">
      <c r="A8" s="159"/>
      <c r="B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row>
    <row r="9" spans="1:34" s="157" customFormat="1" ht="15" customHeight="1" x14ac:dyDescent="0.3">
      <c r="A9" s="159"/>
      <c r="B9" s="164" t="s">
        <v>13</v>
      </c>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row>
    <row r="10" spans="1:34" s="157" customFormat="1" ht="14.4" x14ac:dyDescent="0.3">
      <c r="A10" s="159"/>
      <c r="B10" s="164" t="s">
        <v>14</v>
      </c>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row>
    <row r="11" spans="1:34" s="157" customFormat="1" ht="14.4" x14ac:dyDescent="0.3">
      <c r="A11" s="159"/>
      <c r="B11" s="164" t="s">
        <v>15</v>
      </c>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row>
    <row r="12" spans="1:34" s="157" customFormat="1" ht="14.4" x14ac:dyDescent="0.3">
      <c r="A12" s="159"/>
      <c r="B12" s="164" t="s">
        <v>575</v>
      </c>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row>
    <row r="13" spans="1:34" s="157" customFormat="1" ht="14.4" x14ac:dyDescent="0.3">
      <c r="A13" s="159"/>
      <c r="B13" s="164" t="s">
        <v>576</v>
      </c>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row>
    <row r="14" spans="1:34" s="157" customFormat="1" ht="14.4" x14ac:dyDescent="0.3">
      <c r="A14" s="159"/>
      <c r="B14" s="164" t="s">
        <v>577</v>
      </c>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row>
    <row r="15" spans="1:34" s="157" customFormat="1" ht="14.4" x14ac:dyDescent="0.3">
      <c r="A15" s="159"/>
      <c r="B15" s="164" t="s">
        <v>578</v>
      </c>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row>
    <row r="16" spans="1:34" s="157" customFormat="1" ht="14.4" x14ac:dyDescent="0.3">
      <c r="A16" s="159"/>
      <c r="B16" s="164" t="s">
        <v>579</v>
      </c>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row>
    <row r="17" spans="1:34" s="157" customFormat="1" ht="14.4" x14ac:dyDescent="0.3">
      <c r="A17" s="159"/>
      <c r="B17" s="164" t="s">
        <v>580</v>
      </c>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row>
    <row r="18" spans="1:34" s="157" customFormat="1" ht="14.4" x14ac:dyDescent="0.3">
      <c r="A18" s="159"/>
      <c r="B18" s="164" t="s">
        <v>581</v>
      </c>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row>
    <row r="19" spans="1:34" s="157" customFormat="1" ht="14.4" x14ac:dyDescent="0.3">
      <c r="A19" s="159"/>
      <c r="B19" s="164"/>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row>
    <row r="20" spans="1:34" s="157" customFormat="1" ht="14.4" x14ac:dyDescent="0.3">
      <c r="A20" s="159"/>
      <c r="B20" s="164" t="s">
        <v>582</v>
      </c>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row>
    <row r="21" spans="1:34" s="157" customFormat="1" ht="14.4" x14ac:dyDescent="0.3">
      <c r="A21" s="159"/>
      <c r="B21" s="164" t="s">
        <v>583</v>
      </c>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row>
    <row r="22" spans="1:34" s="157" customFormat="1" x14ac:dyDescent="0.25">
      <c r="A22" s="159"/>
      <c r="B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row>
    <row r="23" spans="1:34" s="157" customFormat="1" ht="14.4" x14ac:dyDescent="0.3">
      <c r="A23" s="159"/>
      <c r="B23" s="164" t="s">
        <v>25</v>
      </c>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row>
    <row r="24" spans="1:34" s="157" customFormat="1" x14ac:dyDescent="0.25">
      <c r="A24" s="245"/>
    </row>
    <row r="25" spans="1:34" s="242" customFormat="1" ht="14.4" thickBot="1" x14ac:dyDescent="0.3">
      <c r="A25" s="185" t="s">
        <v>585</v>
      </c>
      <c r="B25" s="185"/>
    </row>
    <row r="26" spans="1:34" ht="15" customHeight="1" x14ac:dyDescent="0.25">
      <c r="A26" s="263"/>
      <c r="B26" s="264"/>
      <c r="C26" s="62" t="s">
        <v>78</v>
      </c>
      <c r="D26" s="61"/>
      <c r="E26" s="61"/>
      <c r="F26" s="61"/>
      <c r="G26" s="61"/>
      <c r="H26" s="61"/>
      <c r="I26" s="61"/>
      <c r="J26" s="61"/>
      <c r="K26" s="61"/>
      <c r="L26" s="61"/>
      <c r="M26" s="61"/>
      <c r="N26" s="61"/>
      <c r="O26" s="61"/>
      <c r="P26" s="61"/>
      <c r="Q26" s="61"/>
      <c r="R26" s="61"/>
      <c r="S26" s="61"/>
      <c r="T26" s="61"/>
    </row>
    <row r="27" spans="1:34" x14ac:dyDescent="0.25">
      <c r="A27" s="404"/>
      <c r="B27" s="405"/>
      <c r="C27" s="45" t="s">
        <v>79</v>
      </c>
      <c r="D27" s="61"/>
      <c r="E27" s="61"/>
      <c r="F27" s="61"/>
      <c r="G27" s="61"/>
      <c r="H27" s="61"/>
      <c r="I27" s="61"/>
      <c r="J27" s="61"/>
      <c r="K27" s="61"/>
      <c r="L27" s="61"/>
      <c r="M27" s="61"/>
      <c r="N27" s="61"/>
      <c r="O27" s="61"/>
      <c r="P27" s="61"/>
      <c r="Q27" s="61"/>
      <c r="R27" s="61"/>
      <c r="S27" s="61"/>
      <c r="T27" s="61"/>
    </row>
    <row r="28" spans="1:34" x14ac:dyDescent="0.25">
      <c r="A28" s="432" t="s">
        <v>74</v>
      </c>
      <c r="B28" s="433"/>
      <c r="C28" s="44">
        <v>80</v>
      </c>
      <c r="D28" s="61"/>
      <c r="E28" s="61"/>
      <c r="F28" s="61"/>
      <c r="G28" s="61"/>
      <c r="H28" s="61"/>
      <c r="I28" s="61"/>
      <c r="J28" s="61"/>
      <c r="K28" s="61"/>
      <c r="L28" s="61"/>
      <c r="M28" s="61"/>
      <c r="N28" s="61"/>
      <c r="O28" s="61"/>
      <c r="P28" s="61"/>
      <c r="Q28" s="61"/>
      <c r="R28" s="61"/>
      <c r="S28" s="61"/>
      <c r="T28" s="61"/>
    </row>
    <row r="29" spans="1:34" x14ac:dyDescent="0.25">
      <c r="A29" s="404" t="s">
        <v>80</v>
      </c>
      <c r="B29" s="405"/>
      <c r="C29" s="23">
        <v>1</v>
      </c>
      <c r="D29" s="61"/>
      <c r="E29" s="61"/>
      <c r="F29" s="61"/>
      <c r="G29" s="61"/>
      <c r="H29" s="61"/>
      <c r="I29" s="61"/>
      <c r="J29" s="61"/>
      <c r="K29" s="61"/>
      <c r="L29" s="61"/>
      <c r="M29" s="61"/>
      <c r="N29" s="61"/>
      <c r="O29" s="61"/>
      <c r="P29" s="61"/>
      <c r="Q29" s="61"/>
      <c r="R29" s="61"/>
      <c r="S29" s="61"/>
      <c r="T29" s="61"/>
    </row>
    <row r="30" spans="1:34" ht="14.25" customHeight="1" thickBot="1" x14ac:dyDescent="0.3">
      <c r="A30" s="434" t="s">
        <v>81</v>
      </c>
      <c r="B30" s="435"/>
      <c r="C30" s="25">
        <v>0</v>
      </c>
      <c r="D30" s="61"/>
      <c r="E30" s="61"/>
      <c r="F30" s="61"/>
      <c r="G30" s="61"/>
      <c r="H30" s="61"/>
      <c r="I30" s="61"/>
      <c r="J30" s="61"/>
      <c r="K30" s="61"/>
      <c r="L30" s="61"/>
      <c r="M30" s="61"/>
      <c r="N30" s="61"/>
      <c r="O30" s="61"/>
      <c r="P30" s="61"/>
      <c r="Q30" s="61"/>
      <c r="R30" s="61"/>
      <c r="S30" s="61"/>
      <c r="T30" s="61"/>
    </row>
    <row r="31" spans="1:34" ht="14.25" customHeight="1" x14ac:dyDescent="0.25">
      <c r="A31" s="264"/>
      <c r="B31" s="264"/>
      <c r="C31" s="61"/>
      <c r="D31" s="61"/>
      <c r="E31" s="61"/>
      <c r="F31" s="61"/>
      <c r="G31" s="61"/>
      <c r="H31" s="61"/>
      <c r="I31" s="61"/>
      <c r="J31" s="61"/>
      <c r="K31" s="61"/>
      <c r="L31" s="61"/>
      <c r="M31" s="61"/>
      <c r="N31" s="61"/>
      <c r="O31" s="61"/>
      <c r="P31" s="61"/>
      <c r="Q31" s="61"/>
      <c r="R31" s="61"/>
      <c r="S31" s="61"/>
      <c r="T31" s="61"/>
    </row>
    <row r="32" spans="1:34" s="230" customFormat="1" ht="14.25" customHeight="1" thickBot="1" x14ac:dyDescent="0.3">
      <c r="A32" s="185" t="s">
        <v>574</v>
      </c>
      <c r="B32" s="185"/>
      <c r="C32" s="61"/>
      <c r="D32" s="61"/>
      <c r="E32" s="61"/>
      <c r="F32" s="61"/>
      <c r="G32" s="61"/>
      <c r="H32" s="61"/>
      <c r="I32" s="61"/>
      <c r="J32" s="61"/>
      <c r="K32" s="61"/>
      <c r="L32" s="61"/>
      <c r="M32" s="61"/>
      <c r="N32" s="61"/>
      <c r="O32" s="61"/>
      <c r="P32" s="61"/>
      <c r="Q32" s="61"/>
      <c r="R32" s="61"/>
      <c r="S32" s="61"/>
      <c r="T32" s="61"/>
    </row>
    <row r="33" spans="1:20" ht="14.25" customHeight="1" x14ac:dyDescent="0.25">
      <c r="A33" s="263"/>
      <c r="B33" s="264"/>
      <c r="C33" s="62" t="s">
        <v>78</v>
      </c>
      <c r="D33" s="61"/>
      <c r="E33" s="61"/>
      <c r="F33" s="61"/>
      <c r="G33" s="61"/>
      <c r="H33" s="61"/>
      <c r="I33" s="61"/>
      <c r="J33" s="61"/>
      <c r="K33" s="61"/>
      <c r="L33" s="61"/>
      <c r="M33" s="61"/>
      <c r="N33" s="61"/>
      <c r="O33" s="61"/>
      <c r="P33" s="61"/>
      <c r="Q33" s="61"/>
      <c r="R33" s="61"/>
      <c r="S33" s="61"/>
      <c r="T33" s="61"/>
    </row>
    <row r="34" spans="1:20" ht="14.25" customHeight="1" x14ac:dyDescent="0.25">
      <c r="A34" s="404"/>
      <c r="B34" s="405"/>
      <c r="C34" s="75" t="s">
        <v>26</v>
      </c>
      <c r="D34" s="61"/>
      <c r="E34" s="61"/>
      <c r="F34" s="61"/>
      <c r="G34" s="61"/>
      <c r="H34" s="61"/>
      <c r="I34" s="61"/>
      <c r="J34" s="61"/>
      <c r="K34" s="61"/>
      <c r="L34" s="61"/>
      <c r="M34" s="61"/>
      <c r="N34" s="61"/>
      <c r="O34" s="61"/>
      <c r="P34" s="61"/>
      <c r="Q34" s="61"/>
      <c r="R34" s="61"/>
      <c r="S34" s="61"/>
      <c r="T34" s="61"/>
    </row>
    <row r="35" spans="1:20" ht="14.25" customHeight="1" x14ac:dyDescent="0.25">
      <c r="A35" s="432" t="s">
        <v>74</v>
      </c>
      <c r="B35" s="433"/>
      <c r="C35" s="44">
        <v>80</v>
      </c>
      <c r="D35" s="61"/>
      <c r="E35" s="61"/>
      <c r="F35" s="61"/>
      <c r="G35" s="61"/>
      <c r="H35" s="61"/>
      <c r="I35" s="61"/>
      <c r="J35" s="61"/>
      <c r="K35" s="61"/>
      <c r="L35" s="61"/>
      <c r="M35" s="61"/>
      <c r="N35" s="61"/>
      <c r="O35" s="61"/>
      <c r="P35" s="61"/>
      <c r="Q35" s="61"/>
      <c r="R35" s="61"/>
      <c r="S35" s="61"/>
      <c r="T35" s="61"/>
    </row>
    <row r="36" spans="1:20" ht="14.25" customHeight="1" x14ac:dyDescent="0.25">
      <c r="A36" s="173" t="s">
        <v>29</v>
      </c>
      <c r="B36" s="15"/>
      <c r="C36" s="23">
        <v>0.71</v>
      </c>
      <c r="D36" s="61"/>
      <c r="E36" s="61"/>
      <c r="F36" s="61"/>
      <c r="G36" s="61"/>
      <c r="H36" s="61"/>
      <c r="I36" s="61"/>
      <c r="J36" s="61"/>
      <c r="K36" s="61"/>
      <c r="L36" s="61"/>
      <c r="M36" s="61"/>
      <c r="N36" s="61"/>
      <c r="O36" s="61"/>
      <c r="P36" s="61"/>
      <c r="Q36" s="61"/>
      <c r="R36" s="61"/>
      <c r="S36" s="61"/>
      <c r="T36" s="61"/>
    </row>
    <row r="37" spans="1:20" ht="14.25" customHeight="1" x14ac:dyDescent="0.25">
      <c r="A37" s="173" t="s">
        <v>31</v>
      </c>
      <c r="B37" s="15"/>
      <c r="C37" s="23">
        <v>0.55000000000000004</v>
      </c>
      <c r="D37" s="61"/>
      <c r="E37" s="61"/>
      <c r="F37" s="61"/>
      <c r="G37" s="61"/>
      <c r="H37" s="61"/>
      <c r="I37" s="61"/>
      <c r="J37" s="61"/>
      <c r="K37" s="61"/>
      <c r="L37" s="61"/>
      <c r="M37" s="61"/>
      <c r="N37" s="61"/>
      <c r="O37" s="61"/>
      <c r="P37" s="61"/>
      <c r="Q37" s="61"/>
      <c r="R37" s="61"/>
      <c r="S37" s="61"/>
      <c r="T37" s="61"/>
    </row>
    <row r="38" spans="1:20" ht="14.25" customHeight="1" x14ac:dyDescent="0.25">
      <c r="A38" s="173" t="s">
        <v>30</v>
      </c>
      <c r="B38" s="15"/>
      <c r="C38" s="23">
        <v>0.53</v>
      </c>
      <c r="D38" s="61"/>
      <c r="E38" s="61"/>
      <c r="F38" s="61"/>
      <c r="G38" s="61"/>
      <c r="H38" s="61"/>
      <c r="I38" s="61"/>
      <c r="J38" s="61"/>
      <c r="K38" s="61"/>
      <c r="L38" s="61"/>
      <c r="M38" s="61"/>
      <c r="N38" s="61"/>
      <c r="O38" s="61"/>
      <c r="P38" s="61"/>
      <c r="Q38" s="61"/>
      <c r="R38" s="61"/>
      <c r="S38" s="61"/>
      <c r="T38" s="61"/>
    </row>
    <row r="39" spans="1:20" ht="14.25" customHeight="1" thickBot="1" x14ac:dyDescent="0.3">
      <c r="A39" s="174" t="s">
        <v>28</v>
      </c>
      <c r="B39" s="175"/>
      <c r="C39" s="25">
        <v>0.25</v>
      </c>
      <c r="D39" s="61"/>
      <c r="E39" s="61"/>
      <c r="F39" s="61"/>
      <c r="G39" s="61"/>
      <c r="H39" s="61"/>
      <c r="I39" s="61"/>
      <c r="J39" s="61"/>
      <c r="K39" s="61"/>
      <c r="L39" s="61"/>
      <c r="M39" s="61"/>
      <c r="N39" s="61"/>
      <c r="O39" s="61"/>
      <c r="P39" s="61"/>
      <c r="Q39" s="61"/>
      <c r="R39" s="61"/>
      <c r="S39" s="61"/>
      <c r="T39" s="61"/>
    </row>
    <row r="40" spans="1:20" ht="14.4" x14ac:dyDescent="0.3">
      <c r="A40" s="284" t="s">
        <v>37</v>
      </c>
      <c r="B40" s="280"/>
      <c r="C40" s="61"/>
      <c r="D40" s="61"/>
      <c r="E40" s="61"/>
      <c r="F40" s="61"/>
      <c r="G40" s="61"/>
      <c r="H40" s="61"/>
      <c r="I40" s="61"/>
      <c r="J40" s="61"/>
      <c r="K40" s="61"/>
      <c r="L40" s="61"/>
      <c r="M40" s="61"/>
      <c r="N40" s="61"/>
      <c r="O40" s="61"/>
      <c r="P40" s="61"/>
      <c r="Q40" s="61"/>
      <c r="R40" s="61"/>
      <c r="S40" s="61"/>
      <c r="T40" s="61"/>
    </row>
    <row r="41" spans="1:20" s="230" customFormat="1" ht="14.4" thickBot="1" x14ac:dyDescent="0.3">
      <c r="A41" s="260" t="s">
        <v>17</v>
      </c>
      <c r="B41" s="204"/>
      <c r="C41" s="61"/>
      <c r="D41" s="61"/>
      <c r="E41" s="61"/>
      <c r="F41" s="61"/>
      <c r="G41" s="61"/>
      <c r="H41" s="61"/>
      <c r="I41" s="61"/>
      <c r="J41" s="61"/>
      <c r="K41" s="61"/>
      <c r="L41" s="61"/>
      <c r="M41" s="61"/>
      <c r="N41" s="61"/>
      <c r="O41" s="61"/>
      <c r="P41" s="61"/>
      <c r="Q41" s="61"/>
      <c r="R41" s="61"/>
      <c r="S41" s="61"/>
      <c r="T41" s="61"/>
    </row>
    <row r="42" spans="1:20" ht="15" customHeight="1" x14ac:dyDescent="0.25">
      <c r="A42" s="263"/>
      <c r="B42" s="264"/>
      <c r="C42" s="62" t="s">
        <v>78</v>
      </c>
      <c r="D42" s="61"/>
      <c r="E42" s="61"/>
      <c r="F42" s="61"/>
      <c r="G42" s="61"/>
      <c r="H42" s="61"/>
      <c r="I42" s="61"/>
      <c r="J42" s="61"/>
      <c r="K42" s="61"/>
      <c r="L42" s="61"/>
      <c r="M42" s="61"/>
      <c r="N42" s="61"/>
      <c r="O42" s="61"/>
      <c r="P42" s="61"/>
      <c r="Q42" s="61"/>
      <c r="R42" s="61"/>
      <c r="S42" s="61"/>
      <c r="T42" s="61"/>
    </row>
    <row r="43" spans="1:20" x14ac:dyDescent="0.25">
      <c r="A43" s="404"/>
      <c r="B43" s="405"/>
      <c r="C43" s="45" t="s">
        <v>79</v>
      </c>
      <c r="D43" s="61"/>
      <c r="E43" s="61"/>
      <c r="F43" s="61"/>
      <c r="G43" s="61"/>
      <c r="H43" s="61"/>
      <c r="I43" s="61"/>
      <c r="J43" s="61"/>
      <c r="K43" s="61"/>
      <c r="L43" s="61"/>
      <c r="M43" s="61"/>
      <c r="N43" s="61"/>
      <c r="O43" s="61"/>
      <c r="P43" s="61"/>
      <c r="Q43" s="61"/>
      <c r="R43" s="61"/>
      <c r="S43" s="61"/>
      <c r="T43" s="61"/>
    </row>
    <row r="44" spans="1:20" x14ac:dyDescent="0.25">
      <c r="A44" s="432" t="s">
        <v>74</v>
      </c>
      <c r="B44" s="433"/>
      <c r="C44" s="44">
        <v>80</v>
      </c>
      <c r="D44" s="61"/>
      <c r="E44" s="61"/>
      <c r="F44" s="61"/>
      <c r="G44" s="61"/>
      <c r="H44" s="61"/>
      <c r="I44" s="61"/>
      <c r="J44" s="61"/>
      <c r="K44" s="61"/>
      <c r="L44" s="61"/>
      <c r="M44" s="61"/>
      <c r="N44" s="61"/>
      <c r="O44" s="61"/>
      <c r="P44" s="61"/>
      <c r="Q44" s="61"/>
      <c r="R44" s="61"/>
      <c r="S44" s="61"/>
      <c r="T44" s="61"/>
    </row>
    <row r="45" spans="1:20" x14ac:dyDescent="0.25">
      <c r="A45" s="404" t="s">
        <v>91</v>
      </c>
      <c r="B45" s="405"/>
      <c r="C45" s="23">
        <v>0.41249999999999998</v>
      </c>
      <c r="D45" s="61"/>
      <c r="E45" s="61"/>
      <c r="F45" s="61"/>
      <c r="G45" s="61"/>
      <c r="H45" s="61"/>
      <c r="I45" s="61"/>
      <c r="J45" s="61"/>
      <c r="K45" s="61"/>
      <c r="L45" s="61"/>
      <c r="M45" s="61"/>
      <c r="N45" s="61"/>
      <c r="O45" s="61"/>
      <c r="P45" s="61"/>
      <c r="Q45" s="61"/>
      <c r="R45" s="61"/>
      <c r="S45" s="61"/>
      <c r="T45" s="61"/>
    </row>
    <row r="46" spans="1:20" x14ac:dyDescent="0.25">
      <c r="A46" s="404" t="s">
        <v>92</v>
      </c>
      <c r="B46" s="405"/>
      <c r="C46" s="23">
        <v>0.3125</v>
      </c>
      <c r="D46" s="61"/>
      <c r="E46" s="61"/>
      <c r="F46" s="61"/>
      <c r="G46" s="61"/>
      <c r="H46" s="61"/>
      <c r="I46" s="61"/>
      <c r="J46" s="61"/>
      <c r="K46" s="61"/>
      <c r="L46" s="61"/>
      <c r="M46" s="61"/>
      <c r="N46" s="61"/>
      <c r="O46" s="61"/>
      <c r="P46" s="61"/>
      <c r="Q46" s="61"/>
      <c r="R46" s="61"/>
      <c r="S46" s="61"/>
      <c r="T46" s="61"/>
    </row>
    <row r="47" spans="1:20" x14ac:dyDescent="0.25">
      <c r="A47" s="404" t="s">
        <v>93</v>
      </c>
      <c r="B47" s="405"/>
      <c r="C47" s="23">
        <v>0.2</v>
      </c>
      <c r="D47" s="61"/>
      <c r="E47" s="61"/>
      <c r="F47" s="61"/>
      <c r="G47" s="61"/>
      <c r="H47" s="61"/>
      <c r="I47" s="61"/>
      <c r="J47" s="61"/>
      <c r="K47" s="61"/>
      <c r="L47" s="61"/>
      <c r="M47" s="61"/>
      <c r="N47" s="61"/>
      <c r="O47" s="61"/>
      <c r="P47" s="61"/>
      <c r="Q47" s="61"/>
      <c r="R47" s="61"/>
      <c r="S47" s="61"/>
      <c r="T47" s="61"/>
    </row>
    <row r="48" spans="1:20" x14ac:dyDescent="0.25">
      <c r="A48" s="404" t="s">
        <v>94</v>
      </c>
      <c r="B48" s="405"/>
      <c r="C48" s="23">
        <v>3.7499999999999999E-2</v>
      </c>
      <c r="D48" s="61"/>
      <c r="E48" s="61"/>
      <c r="F48" s="61"/>
      <c r="G48" s="61"/>
      <c r="H48" s="61"/>
      <c r="I48" s="61"/>
      <c r="J48" s="61"/>
      <c r="K48" s="61"/>
      <c r="L48" s="61"/>
      <c r="M48" s="61"/>
      <c r="N48" s="61"/>
      <c r="O48" s="61"/>
      <c r="P48" s="61"/>
      <c r="Q48" s="61"/>
      <c r="R48" s="61"/>
      <c r="S48" s="61"/>
      <c r="T48" s="61"/>
    </row>
    <row r="49" spans="1:20" ht="15.75" customHeight="1" x14ac:dyDescent="0.25">
      <c r="A49" s="404" t="s">
        <v>95</v>
      </c>
      <c r="B49" s="405"/>
      <c r="C49" s="23">
        <v>1.2500000000000001E-2</v>
      </c>
      <c r="D49" s="61"/>
      <c r="E49" s="61"/>
      <c r="F49" s="61"/>
      <c r="G49" s="61"/>
      <c r="H49" s="61"/>
      <c r="I49" s="61"/>
      <c r="J49" s="61"/>
      <c r="K49" s="61"/>
      <c r="L49" s="61"/>
      <c r="M49" s="61"/>
      <c r="N49" s="61"/>
      <c r="O49" s="61"/>
      <c r="P49" s="61"/>
      <c r="Q49" s="61"/>
      <c r="R49" s="61"/>
      <c r="S49" s="61"/>
      <c r="T49" s="61"/>
    </row>
    <row r="50" spans="1:20" ht="15.75" customHeight="1" thickBot="1" x14ac:dyDescent="0.3">
      <c r="A50" s="310" t="s">
        <v>650</v>
      </c>
      <c r="B50" s="435"/>
      <c r="C50" s="25">
        <v>2.5000000000000001E-2</v>
      </c>
      <c r="D50" s="61"/>
      <c r="E50" s="61"/>
      <c r="F50" s="61"/>
      <c r="G50" s="61"/>
      <c r="H50" s="61"/>
      <c r="I50" s="61"/>
      <c r="J50" s="61"/>
      <c r="K50" s="61"/>
      <c r="L50" s="61"/>
      <c r="M50" s="61"/>
      <c r="N50" s="61"/>
      <c r="O50" s="61"/>
      <c r="P50" s="61"/>
      <c r="Q50" s="61"/>
      <c r="R50" s="61"/>
      <c r="S50" s="61"/>
      <c r="T50" s="61"/>
    </row>
    <row r="51" spans="1:20" x14ac:dyDescent="0.25">
      <c r="A51" s="266"/>
      <c r="B51" s="266"/>
      <c r="C51" s="61"/>
      <c r="D51" s="61"/>
      <c r="E51" s="61"/>
      <c r="F51" s="61"/>
      <c r="G51" s="61"/>
      <c r="H51" s="61"/>
      <c r="I51" s="61"/>
      <c r="J51" s="61"/>
      <c r="K51" s="61"/>
      <c r="L51" s="61"/>
      <c r="M51" s="61"/>
      <c r="N51" s="61"/>
      <c r="O51" s="61"/>
      <c r="P51" s="61"/>
      <c r="Q51" s="61"/>
      <c r="R51" s="61"/>
      <c r="S51" s="61"/>
      <c r="T51" s="61"/>
    </row>
    <row r="52" spans="1:20" s="230" customFormat="1" ht="14.4" thickBot="1" x14ac:dyDescent="0.3">
      <c r="A52" s="260" t="s">
        <v>18</v>
      </c>
      <c r="B52" s="204"/>
      <c r="C52" s="61"/>
      <c r="D52" s="61"/>
      <c r="E52" s="61"/>
      <c r="F52" s="61"/>
      <c r="G52" s="61"/>
      <c r="H52" s="61"/>
      <c r="I52" s="61"/>
      <c r="J52" s="61"/>
      <c r="K52" s="61"/>
      <c r="L52" s="61"/>
      <c r="M52" s="61"/>
      <c r="N52" s="61"/>
      <c r="O52" s="61"/>
      <c r="P52" s="61"/>
      <c r="Q52" s="61"/>
      <c r="R52" s="61"/>
      <c r="S52" s="61"/>
      <c r="T52" s="61"/>
    </row>
    <row r="53" spans="1:20" ht="15" customHeight="1" x14ac:dyDescent="0.25">
      <c r="A53" s="263"/>
      <c r="B53" s="264"/>
      <c r="C53" s="62" t="s">
        <v>78</v>
      </c>
      <c r="D53" s="61"/>
      <c r="E53" s="61"/>
      <c r="F53" s="61"/>
      <c r="G53" s="61"/>
      <c r="H53" s="61"/>
      <c r="I53" s="61"/>
      <c r="J53" s="61"/>
      <c r="K53" s="61"/>
      <c r="L53" s="61"/>
      <c r="M53" s="61"/>
      <c r="N53" s="61"/>
      <c r="O53" s="61"/>
      <c r="P53" s="61"/>
      <c r="Q53" s="61"/>
      <c r="R53" s="61"/>
      <c r="S53" s="61"/>
      <c r="T53" s="61"/>
    </row>
    <row r="54" spans="1:20" x14ac:dyDescent="0.25">
      <c r="A54" s="404"/>
      <c r="B54" s="405"/>
      <c r="C54" s="45" t="s">
        <v>79</v>
      </c>
      <c r="D54" s="61"/>
      <c r="E54" s="61"/>
      <c r="F54" s="61"/>
      <c r="G54" s="61"/>
      <c r="H54" s="61"/>
      <c r="I54" s="61"/>
      <c r="J54" s="61"/>
      <c r="K54" s="61"/>
      <c r="L54" s="61"/>
      <c r="M54" s="61"/>
      <c r="N54" s="61"/>
      <c r="O54" s="61"/>
      <c r="P54" s="61"/>
      <c r="Q54" s="61"/>
      <c r="R54" s="61"/>
      <c r="S54" s="61"/>
      <c r="T54" s="61"/>
    </row>
    <row r="55" spans="1:20" x14ac:dyDescent="0.25">
      <c r="A55" s="432" t="s">
        <v>74</v>
      </c>
      <c r="B55" s="433"/>
      <c r="C55" s="44">
        <v>80</v>
      </c>
      <c r="D55" s="61"/>
      <c r="E55" s="61"/>
      <c r="F55" s="61"/>
      <c r="G55" s="61"/>
      <c r="H55" s="61"/>
      <c r="I55" s="61"/>
      <c r="J55" s="61"/>
      <c r="K55" s="61"/>
      <c r="L55" s="61"/>
      <c r="M55" s="61"/>
      <c r="N55" s="61"/>
      <c r="O55" s="61"/>
      <c r="P55" s="61"/>
      <c r="Q55" s="61"/>
      <c r="R55" s="61"/>
      <c r="S55" s="61"/>
      <c r="T55" s="61"/>
    </row>
    <row r="56" spans="1:20" x14ac:dyDescent="0.25">
      <c r="A56" s="404" t="s">
        <v>91</v>
      </c>
      <c r="B56" s="405"/>
      <c r="C56" s="23">
        <v>0.3125</v>
      </c>
      <c r="D56" s="61"/>
      <c r="E56" s="61"/>
      <c r="F56" s="61"/>
      <c r="G56" s="61"/>
      <c r="H56" s="61"/>
      <c r="I56" s="61"/>
      <c r="J56" s="61"/>
      <c r="K56" s="61"/>
      <c r="L56" s="61"/>
      <c r="M56" s="61"/>
      <c r="N56" s="61"/>
      <c r="O56" s="61"/>
      <c r="P56" s="61"/>
      <c r="Q56" s="61"/>
      <c r="R56" s="61"/>
      <c r="S56" s="61"/>
      <c r="T56" s="61"/>
    </row>
    <row r="57" spans="1:20" x14ac:dyDescent="0.25">
      <c r="A57" s="404" t="s">
        <v>92</v>
      </c>
      <c r="B57" s="405"/>
      <c r="C57" s="23">
        <v>0.3</v>
      </c>
      <c r="D57" s="61"/>
      <c r="E57" s="61"/>
      <c r="F57" s="61"/>
      <c r="G57" s="61"/>
      <c r="H57" s="61"/>
      <c r="I57" s="61"/>
      <c r="J57" s="61"/>
      <c r="K57" s="61"/>
      <c r="L57" s="61"/>
      <c r="M57" s="61"/>
      <c r="N57" s="61"/>
      <c r="O57" s="61"/>
      <c r="P57" s="61"/>
      <c r="Q57" s="61"/>
      <c r="R57" s="61"/>
      <c r="S57" s="61"/>
      <c r="T57" s="61"/>
    </row>
    <row r="58" spans="1:20" x14ac:dyDescent="0.25">
      <c r="A58" s="404" t="s">
        <v>93</v>
      </c>
      <c r="B58" s="405"/>
      <c r="C58" s="23">
        <v>0.25</v>
      </c>
      <c r="D58" s="61"/>
      <c r="E58" s="61"/>
      <c r="F58" s="61"/>
      <c r="G58" s="61"/>
      <c r="H58" s="61"/>
      <c r="I58" s="61"/>
      <c r="J58" s="61"/>
      <c r="K58" s="61"/>
      <c r="L58" s="61"/>
      <c r="M58" s="61"/>
      <c r="N58" s="61"/>
      <c r="O58" s="61"/>
      <c r="P58" s="61"/>
      <c r="Q58" s="61"/>
      <c r="R58" s="61"/>
      <c r="S58" s="61"/>
      <c r="T58" s="61"/>
    </row>
    <row r="59" spans="1:20" x14ac:dyDescent="0.25">
      <c r="A59" s="404" t="s">
        <v>94</v>
      </c>
      <c r="B59" s="405"/>
      <c r="C59" s="23">
        <v>6.25E-2</v>
      </c>
      <c r="D59" s="61"/>
      <c r="E59" s="61"/>
      <c r="F59" s="61"/>
      <c r="G59" s="61"/>
      <c r="H59" s="61"/>
      <c r="I59" s="61"/>
      <c r="J59" s="61"/>
      <c r="K59" s="61"/>
      <c r="L59" s="61"/>
      <c r="M59" s="61"/>
      <c r="N59" s="61"/>
      <c r="O59" s="61"/>
      <c r="P59" s="61"/>
      <c r="Q59" s="61"/>
      <c r="R59" s="61"/>
      <c r="S59" s="61"/>
      <c r="T59" s="61"/>
    </row>
    <row r="60" spans="1:20" ht="15.75" customHeight="1" x14ac:dyDescent="0.25">
      <c r="A60" s="404" t="s">
        <v>95</v>
      </c>
      <c r="B60" s="405"/>
      <c r="C60" s="23">
        <v>0</v>
      </c>
      <c r="D60" s="61"/>
      <c r="E60" s="61"/>
      <c r="F60" s="61"/>
      <c r="G60" s="61"/>
      <c r="H60" s="61"/>
      <c r="I60" s="61"/>
      <c r="J60" s="61"/>
      <c r="K60" s="61"/>
      <c r="L60" s="61"/>
      <c r="M60" s="61"/>
      <c r="N60" s="61"/>
      <c r="O60" s="61"/>
      <c r="P60" s="61"/>
      <c r="Q60" s="61"/>
      <c r="R60" s="61"/>
      <c r="S60" s="61"/>
      <c r="T60" s="61"/>
    </row>
    <row r="61" spans="1:20" ht="15.75" customHeight="1" thickBot="1" x14ac:dyDescent="0.3">
      <c r="A61" s="310" t="s">
        <v>650</v>
      </c>
      <c r="B61" s="435"/>
      <c r="C61" s="25">
        <v>7.4999999999999997E-2</v>
      </c>
      <c r="D61" s="61"/>
      <c r="E61" s="61"/>
      <c r="F61" s="61"/>
      <c r="G61" s="61"/>
      <c r="H61" s="61"/>
      <c r="I61" s="61"/>
      <c r="J61" s="61"/>
      <c r="K61" s="61"/>
      <c r="L61" s="61"/>
      <c r="M61" s="61"/>
      <c r="N61" s="61"/>
      <c r="O61" s="61"/>
      <c r="P61" s="61"/>
      <c r="Q61" s="61"/>
      <c r="R61" s="61"/>
      <c r="S61" s="61"/>
      <c r="T61" s="61"/>
    </row>
    <row r="62" spans="1:20" x14ac:dyDescent="0.25">
      <c r="A62" s="266"/>
      <c r="B62" s="266"/>
      <c r="C62" s="61"/>
      <c r="D62" s="61"/>
      <c r="E62" s="61"/>
      <c r="F62" s="61"/>
      <c r="G62" s="61"/>
      <c r="H62" s="61"/>
      <c r="I62" s="61"/>
      <c r="J62" s="61"/>
      <c r="K62" s="61"/>
      <c r="L62" s="61"/>
      <c r="M62" s="61"/>
      <c r="N62" s="61"/>
      <c r="O62" s="61"/>
      <c r="P62" s="61"/>
      <c r="Q62" s="61"/>
      <c r="R62" s="61"/>
      <c r="S62" s="61"/>
      <c r="T62" s="61"/>
    </row>
    <row r="63" spans="1:20" s="230" customFormat="1" ht="14.4" thickBot="1" x14ac:dyDescent="0.3">
      <c r="A63" s="260" t="s">
        <v>16</v>
      </c>
      <c r="B63" s="204"/>
      <c r="C63" s="61"/>
      <c r="D63" s="61"/>
      <c r="E63" s="61"/>
      <c r="F63" s="61"/>
      <c r="G63" s="61"/>
      <c r="H63" s="61"/>
      <c r="I63" s="61"/>
      <c r="J63" s="61"/>
      <c r="K63" s="61"/>
      <c r="L63" s="61"/>
      <c r="M63" s="61"/>
      <c r="N63" s="61"/>
      <c r="O63" s="61"/>
      <c r="P63" s="61"/>
      <c r="Q63" s="61"/>
      <c r="R63" s="61"/>
      <c r="S63" s="61"/>
      <c r="T63" s="61"/>
    </row>
    <row r="64" spans="1:20" ht="15" customHeight="1" x14ac:dyDescent="0.25">
      <c r="A64" s="263"/>
      <c r="B64" s="264"/>
      <c r="C64" s="62" t="s">
        <v>78</v>
      </c>
      <c r="D64" s="61"/>
      <c r="E64" s="61"/>
      <c r="F64" s="61"/>
      <c r="G64" s="61"/>
      <c r="H64" s="61"/>
      <c r="I64" s="61"/>
      <c r="J64" s="61"/>
      <c r="K64" s="61"/>
      <c r="L64" s="61"/>
      <c r="M64" s="61"/>
      <c r="N64" s="61"/>
      <c r="O64" s="61"/>
      <c r="P64" s="61"/>
      <c r="Q64" s="61"/>
      <c r="R64" s="61"/>
      <c r="S64" s="61"/>
      <c r="T64" s="61"/>
    </row>
    <row r="65" spans="1:20" x14ac:dyDescent="0.25">
      <c r="A65" s="404"/>
      <c r="B65" s="405"/>
      <c r="C65" s="45" t="s">
        <v>79</v>
      </c>
      <c r="D65" s="61"/>
      <c r="E65" s="61"/>
      <c r="F65" s="61"/>
      <c r="G65" s="61"/>
      <c r="H65" s="61"/>
      <c r="I65" s="61"/>
      <c r="J65" s="61"/>
      <c r="K65" s="61"/>
      <c r="L65" s="61"/>
      <c r="M65" s="61"/>
      <c r="N65" s="61"/>
      <c r="O65" s="61"/>
      <c r="P65" s="61"/>
      <c r="Q65" s="61"/>
      <c r="R65" s="61"/>
      <c r="S65" s="61"/>
      <c r="T65" s="61"/>
    </row>
    <row r="66" spans="1:20" x14ac:dyDescent="0.25">
      <c r="A66" s="432" t="s">
        <v>74</v>
      </c>
      <c r="B66" s="433"/>
      <c r="C66" s="44">
        <v>80</v>
      </c>
      <c r="D66" s="61"/>
      <c r="E66" s="61"/>
      <c r="F66" s="61"/>
      <c r="G66" s="61"/>
      <c r="H66" s="61"/>
      <c r="I66" s="61"/>
      <c r="J66" s="61"/>
      <c r="K66" s="61"/>
      <c r="L66" s="61"/>
      <c r="M66" s="61"/>
      <c r="N66" s="61"/>
      <c r="O66" s="61"/>
      <c r="P66" s="61"/>
      <c r="Q66" s="61"/>
      <c r="R66" s="61"/>
      <c r="S66" s="61"/>
      <c r="T66" s="61"/>
    </row>
    <row r="67" spans="1:20" x14ac:dyDescent="0.25">
      <c r="A67" s="404" t="s">
        <v>91</v>
      </c>
      <c r="B67" s="405"/>
      <c r="C67" s="23">
        <v>0.375</v>
      </c>
      <c r="D67" s="61"/>
      <c r="E67" s="61"/>
      <c r="F67" s="61"/>
      <c r="G67" s="61"/>
      <c r="H67" s="61"/>
      <c r="I67" s="61"/>
      <c r="J67" s="61"/>
      <c r="K67" s="61"/>
      <c r="L67" s="61"/>
      <c r="M67" s="61"/>
      <c r="N67" s="61"/>
      <c r="O67" s="61"/>
      <c r="P67" s="61"/>
      <c r="Q67" s="61"/>
      <c r="R67" s="61"/>
      <c r="S67" s="61"/>
      <c r="T67" s="61"/>
    </row>
    <row r="68" spans="1:20" x14ac:dyDescent="0.25">
      <c r="A68" s="404" t="s">
        <v>92</v>
      </c>
      <c r="B68" s="405"/>
      <c r="C68" s="23">
        <v>0.36249999999999999</v>
      </c>
      <c r="D68" s="61"/>
      <c r="E68" s="61"/>
      <c r="F68" s="61"/>
      <c r="G68" s="61"/>
      <c r="H68" s="61"/>
      <c r="I68" s="61"/>
      <c r="J68" s="61"/>
      <c r="K68" s="61"/>
      <c r="L68" s="61"/>
      <c r="M68" s="61"/>
      <c r="N68" s="61"/>
      <c r="O68" s="61"/>
      <c r="P68" s="61"/>
      <c r="Q68" s="61"/>
      <c r="R68" s="61"/>
      <c r="S68" s="61"/>
      <c r="T68" s="61"/>
    </row>
    <row r="69" spans="1:20" x14ac:dyDescent="0.25">
      <c r="A69" s="404" t="s">
        <v>93</v>
      </c>
      <c r="B69" s="405"/>
      <c r="C69" s="23">
        <v>0.125</v>
      </c>
      <c r="D69" s="61"/>
      <c r="E69" s="61"/>
      <c r="F69" s="61"/>
      <c r="G69" s="61"/>
      <c r="H69" s="61"/>
      <c r="I69" s="61"/>
      <c r="J69" s="61"/>
      <c r="K69" s="61"/>
      <c r="L69" s="61"/>
      <c r="M69" s="61"/>
      <c r="N69" s="61"/>
      <c r="O69" s="61"/>
      <c r="P69" s="61"/>
      <c r="Q69" s="61"/>
      <c r="R69" s="61"/>
      <c r="S69" s="61"/>
      <c r="T69" s="61"/>
    </row>
    <row r="70" spans="1:20" x14ac:dyDescent="0.25">
      <c r="A70" s="404" t="s">
        <v>94</v>
      </c>
      <c r="B70" s="405"/>
      <c r="C70" s="23">
        <v>8.7499999999999994E-2</v>
      </c>
      <c r="D70" s="61"/>
      <c r="E70" s="61"/>
      <c r="F70" s="61"/>
      <c r="G70" s="61"/>
      <c r="H70" s="61"/>
      <c r="I70" s="61"/>
      <c r="J70" s="61"/>
      <c r="K70" s="61"/>
      <c r="L70" s="61"/>
      <c r="M70" s="61"/>
      <c r="N70" s="61"/>
      <c r="O70" s="61"/>
      <c r="P70" s="61"/>
      <c r="Q70" s="61"/>
      <c r="R70" s="61"/>
      <c r="S70" s="61"/>
      <c r="T70" s="61"/>
    </row>
    <row r="71" spans="1:20" ht="15.75" customHeight="1" x14ac:dyDescent="0.25">
      <c r="A71" s="404" t="s">
        <v>95</v>
      </c>
      <c r="B71" s="405"/>
      <c r="C71" s="23">
        <v>1.2500000000000001E-2</v>
      </c>
      <c r="D71" s="61"/>
      <c r="E71" s="61"/>
      <c r="F71" s="61"/>
      <c r="G71" s="61"/>
      <c r="H71" s="61"/>
      <c r="I71" s="61"/>
      <c r="J71" s="61"/>
      <c r="K71" s="61"/>
      <c r="L71" s="61"/>
      <c r="M71" s="61"/>
      <c r="N71" s="61"/>
      <c r="O71" s="61"/>
      <c r="P71" s="61"/>
      <c r="Q71" s="61"/>
      <c r="R71" s="61"/>
      <c r="S71" s="61"/>
      <c r="T71" s="61"/>
    </row>
    <row r="72" spans="1:20" ht="15.75" customHeight="1" thickBot="1" x14ac:dyDescent="0.3">
      <c r="A72" s="310" t="s">
        <v>650</v>
      </c>
      <c r="B72" s="435"/>
      <c r="C72" s="25">
        <v>3.7499999999999999E-2</v>
      </c>
      <c r="D72" s="61"/>
      <c r="E72" s="61"/>
      <c r="F72" s="61"/>
      <c r="G72" s="61"/>
      <c r="H72" s="61"/>
      <c r="I72" s="61"/>
      <c r="J72" s="61"/>
      <c r="K72" s="61"/>
      <c r="L72" s="61"/>
      <c r="M72" s="61"/>
      <c r="N72" s="61"/>
      <c r="O72" s="61"/>
      <c r="P72" s="61"/>
      <c r="Q72" s="61"/>
      <c r="R72" s="61"/>
      <c r="S72" s="61"/>
      <c r="T72" s="61"/>
    </row>
    <row r="73" spans="1:20" x14ac:dyDescent="0.25">
      <c r="A73" s="266"/>
      <c r="B73" s="266"/>
      <c r="C73" s="55"/>
      <c r="D73" s="61"/>
      <c r="E73" s="61"/>
      <c r="F73" s="61"/>
      <c r="G73" s="61"/>
      <c r="H73" s="61"/>
      <c r="I73" s="61"/>
      <c r="J73" s="61"/>
      <c r="K73" s="61"/>
      <c r="L73" s="61"/>
      <c r="M73" s="61"/>
      <c r="N73" s="61"/>
      <c r="O73" s="61"/>
      <c r="P73" s="61"/>
      <c r="Q73" s="61"/>
      <c r="R73" s="61"/>
      <c r="S73" s="61"/>
      <c r="T73" s="61"/>
    </row>
    <row r="74" spans="1:20" s="230" customFormat="1" x14ac:dyDescent="0.25">
      <c r="A74" s="125" t="s">
        <v>631</v>
      </c>
      <c r="B74" s="125"/>
      <c r="C74" s="61"/>
      <c r="D74" s="61"/>
      <c r="E74" s="61"/>
      <c r="F74" s="61"/>
      <c r="G74" s="61"/>
      <c r="H74" s="61"/>
      <c r="I74" s="61"/>
      <c r="J74" s="61"/>
      <c r="K74" s="61"/>
      <c r="L74" s="61"/>
      <c r="M74" s="61"/>
      <c r="N74" s="61"/>
      <c r="O74" s="61"/>
      <c r="P74" s="61"/>
      <c r="Q74" s="61"/>
      <c r="R74" s="61"/>
      <c r="S74" s="61"/>
      <c r="T74" s="61"/>
    </row>
    <row r="75" spans="1:20" x14ac:dyDescent="0.25">
      <c r="A75" s="307"/>
      <c r="B75" s="307"/>
      <c r="C75" s="61"/>
      <c r="D75" s="61"/>
      <c r="E75" s="61"/>
      <c r="F75" s="61"/>
      <c r="G75" s="61"/>
      <c r="H75" s="61"/>
      <c r="I75" s="61"/>
      <c r="J75" s="61"/>
      <c r="K75" s="61"/>
      <c r="L75" s="61"/>
      <c r="M75" s="61"/>
      <c r="N75" s="61"/>
      <c r="O75" s="61"/>
      <c r="P75" s="61"/>
      <c r="Q75" s="61"/>
      <c r="R75" s="61"/>
      <c r="S75" s="61"/>
      <c r="T75" s="61"/>
    </row>
    <row r="76" spans="1:20" s="230" customFormat="1" x14ac:dyDescent="0.25">
      <c r="A76" s="125" t="s">
        <v>630</v>
      </c>
      <c r="B76" s="125"/>
      <c r="C76" s="61"/>
      <c r="D76" s="61"/>
      <c r="E76" s="61"/>
      <c r="F76" s="61"/>
      <c r="G76" s="61"/>
      <c r="H76" s="61"/>
      <c r="I76" s="61"/>
      <c r="J76" s="61"/>
      <c r="K76" s="61"/>
      <c r="L76" s="61"/>
      <c r="M76" s="61"/>
      <c r="N76" s="61"/>
      <c r="O76" s="61"/>
      <c r="P76" s="61"/>
      <c r="Q76" s="61"/>
      <c r="R76" s="61"/>
      <c r="S76" s="61"/>
      <c r="T76" s="61"/>
    </row>
    <row r="77" spans="1:20" x14ac:dyDescent="0.25">
      <c r="A77" s="307"/>
      <c r="B77" s="307"/>
      <c r="C77" s="61"/>
      <c r="D77" s="61"/>
      <c r="E77" s="61"/>
      <c r="F77" s="61"/>
      <c r="G77" s="61"/>
      <c r="H77" s="61"/>
      <c r="I77" s="61"/>
      <c r="J77" s="61"/>
      <c r="K77" s="61"/>
      <c r="L77" s="61"/>
      <c r="M77" s="61"/>
      <c r="N77" s="61"/>
      <c r="O77" s="61"/>
      <c r="P77" s="61"/>
      <c r="Q77" s="61"/>
      <c r="R77" s="61"/>
      <c r="S77" s="61"/>
      <c r="T77" s="61"/>
    </row>
    <row r="78" spans="1:20" s="230" customFormat="1" ht="14.4" thickBot="1" x14ac:dyDescent="0.3">
      <c r="A78" s="204" t="s">
        <v>575</v>
      </c>
      <c r="B78" s="204"/>
      <c r="C78" s="61"/>
      <c r="D78" s="61"/>
      <c r="E78" s="61"/>
      <c r="F78" s="61"/>
      <c r="G78" s="61"/>
      <c r="H78" s="61"/>
      <c r="I78" s="61"/>
      <c r="J78" s="61"/>
      <c r="K78" s="61"/>
      <c r="L78" s="61"/>
      <c r="M78" s="61"/>
      <c r="N78" s="61"/>
      <c r="O78" s="61"/>
      <c r="P78" s="61"/>
      <c r="Q78" s="61"/>
      <c r="R78" s="61"/>
      <c r="S78" s="61"/>
      <c r="T78" s="61"/>
    </row>
    <row r="79" spans="1:20" ht="15" customHeight="1" x14ac:dyDescent="0.25">
      <c r="A79" s="263"/>
      <c r="B79" s="264"/>
      <c r="C79" s="62" t="s">
        <v>78</v>
      </c>
      <c r="D79" s="61"/>
      <c r="E79" s="61"/>
      <c r="F79" s="61"/>
      <c r="G79" s="61"/>
      <c r="H79" s="61"/>
      <c r="I79" s="61"/>
      <c r="J79" s="61"/>
      <c r="K79" s="61"/>
      <c r="L79" s="61"/>
      <c r="M79" s="61"/>
      <c r="N79" s="61"/>
      <c r="O79" s="61"/>
      <c r="P79" s="61"/>
      <c r="Q79" s="61"/>
      <c r="R79" s="61"/>
      <c r="S79" s="61"/>
      <c r="T79" s="61"/>
    </row>
    <row r="80" spans="1:20" x14ac:dyDescent="0.25">
      <c r="A80" s="404"/>
      <c r="B80" s="405"/>
      <c r="C80" s="45" t="s">
        <v>79</v>
      </c>
      <c r="D80" s="61"/>
      <c r="E80" s="61"/>
      <c r="F80" s="61"/>
      <c r="G80" s="61"/>
      <c r="H80" s="61"/>
      <c r="I80" s="61"/>
      <c r="J80" s="61"/>
      <c r="K80" s="61"/>
      <c r="L80" s="61"/>
      <c r="M80" s="61"/>
      <c r="N80" s="61"/>
      <c r="O80" s="61"/>
      <c r="P80" s="61"/>
      <c r="Q80" s="61"/>
      <c r="R80" s="61"/>
      <c r="S80" s="61"/>
      <c r="T80" s="61"/>
    </row>
    <row r="81" spans="1:20" x14ac:dyDescent="0.25">
      <c r="A81" s="432" t="s">
        <v>74</v>
      </c>
      <c r="B81" s="433"/>
      <c r="C81" s="44">
        <v>80</v>
      </c>
      <c r="D81" s="61"/>
      <c r="E81" s="61"/>
      <c r="F81" s="61"/>
      <c r="G81" s="61"/>
      <c r="H81" s="61"/>
      <c r="I81" s="61"/>
      <c r="J81" s="61"/>
      <c r="K81" s="61"/>
      <c r="L81" s="61"/>
      <c r="M81" s="61"/>
      <c r="N81" s="61"/>
      <c r="O81" s="61"/>
      <c r="P81" s="61"/>
      <c r="Q81" s="61"/>
      <c r="R81" s="61"/>
      <c r="S81" s="61"/>
      <c r="T81" s="61"/>
    </row>
    <row r="82" spans="1:20" x14ac:dyDescent="0.25">
      <c r="A82" s="404" t="s">
        <v>91</v>
      </c>
      <c r="B82" s="405"/>
      <c r="C82" s="23">
        <v>0.1125</v>
      </c>
      <c r="D82" s="61"/>
      <c r="E82" s="61"/>
      <c r="F82" s="61"/>
      <c r="G82" s="61"/>
      <c r="H82" s="61"/>
      <c r="I82" s="61"/>
      <c r="J82" s="61"/>
      <c r="K82" s="61"/>
      <c r="L82" s="61"/>
      <c r="M82" s="61"/>
      <c r="N82" s="61"/>
      <c r="O82" s="61"/>
      <c r="P82" s="61"/>
      <c r="Q82" s="61"/>
      <c r="R82" s="61"/>
      <c r="S82" s="61"/>
      <c r="T82" s="61"/>
    </row>
    <row r="83" spans="1:20" x14ac:dyDescent="0.25">
      <c r="A83" s="404" t="s">
        <v>92</v>
      </c>
      <c r="B83" s="405"/>
      <c r="C83" s="23">
        <v>0.375</v>
      </c>
      <c r="D83" s="61"/>
      <c r="E83" s="61"/>
      <c r="F83" s="61"/>
      <c r="G83" s="61"/>
      <c r="H83" s="61"/>
      <c r="I83" s="61"/>
      <c r="J83" s="61"/>
      <c r="K83" s="61"/>
      <c r="L83" s="61"/>
      <c r="M83" s="61"/>
      <c r="N83" s="61"/>
      <c r="O83" s="61"/>
      <c r="P83" s="61"/>
      <c r="Q83" s="61"/>
      <c r="R83" s="61"/>
      <c r="S83" s="61"/>
      <c r="T83" s="61"/>
    </row>
    <row r="84" spans="1:20" x14ac:dyDescent="0.25">
      <c r="A84" s="404" t="s">
        <v>93</v>
      </c>
      <c r="B84" s="405"/>
      <c r="C84" s="23">
        <v>0.2</v>
      </c>
      <c r="D84" s="61"/>
      <c r="E84" s="61"/>
      <c r="F84" s="61"/>
      <c r="G84" s="61"/>
      <c r="H84" s="61"/>
      <c r="I84" s="61"/>
      <c r="J84" s="61"/>
      <c r="K84" s="61"/>
      <c r="L84" s="61"/>
      <c r="M84" s="61"/>
      <c r="N84" s="61"/>
      <c r="O84" s="61"/>
      <c r="P84" s="61"/>
      <c r="Q84" s="61"/>
      <c r="R84" s="61"/>
      <c r="S84" s="61"/>
      <c r="T84" s="61"/>
    </row>
    <row r="85" spans="1:20" x14ac:dyDescent="0.25">
      <c r="A85" s="308" t="s">
        <v>94</v>
      </c>
      <c r="B85" s="405"/>
      <c r="C85" s="23">
        <v>0.2</v>
      </c>
      <c r="D85" s="61"/>
      <c r="E85" s="61"/>
      <c r="F85" s="61"/>
      <c r="G85" s="61"/>
      <c r="H85" s="61"/>
      <c r="I85" s="61"/>
      <c r="J85" s="61"/>
      <c r="K85" s="61"/>
      <c r="L85" s="61"/>
      <c r="M85" s="61"/>
      <c r="N85" s="61"/>
      <c r="O85" s="61"/>
      <c r="P85" s="61"/>
      <c r="Q85" s="61"/>
      <c r="R85" s="61"/>
      <c r="S85" s="61"/>
      <c r="T85" s="61"/>
    </row>
    <row r="86" spans="1:20" ht="15.75" customHeight="1" x14ac:dyDescent="0.25">
      <c r="A86" s="404" t="s">
        <v>95</v>
      </c>
      <c r="B86" s="405"/>
      <c r="C86" s="23">
        <v>0.05</v>
      </c>
      <c r="D86" s="61"/>
      <c r="E86" s="61"/>
      <c r="F86" s="61"/>
      <c r="G86" s="61"/>
      <c r="H86" s="61"/>
      <c r="I86" s="61"/>
      <c r="J86" s="61"/>
      <c r="K86" s="61"/>
      <c r="L86" s="61"/>
      <c r="M86" s="61"/>
      <c r="N86" s="61"/>
      <c r="O86" s="61"/>
      <c r="P86" s="61"/>
      <c r="Q86" s="61"/>
      <c r="R86" s="61"/>
      <c r="S86" s="61"/>
      <c r="T86" s="61"/>
    </row>
    <row r="87" spans="1:20" ht="15.75" customHeight="1" thickBot="1" x14ac:dyDescent="0.3">
      <c r="A87" s="310" t="s">
        <v>650</v>
      </c>
      <c r="B87" s="435"/>
      <c r="C87" s="25">
        <v>6.25E-2</v>
      </c>
      <c r="D87" s="61"/>
      <c r="E87" s="61"/>
      <c r="F87" s="61"/>
      <c r="G87" s="61"/>
      <c r="H87" s="61"/>
      <c r="I87" s="61"/>
      <c r="J87" s="61"/>
      <c r="K87" s="61"/>
      <c r="L87" s="61"/>
      <c r="M87" s="61"/>
      <c r="N87" s="61"/>
      <c r="O87" s="61"/>
      <c r="P87" s="61"/>
      <c r="Q87" s="61"/>
      <c r="R87" s="61"/>
      <c r="S87" s="61"/>
      <c r="T87" s="61"/>
    </row>
    <row r="88" spans="1:20" x14ac:dyDescent="0.25">
      <c r="A88" s="266"/>
      <c r="B88" s="266"/>
      <c r="C88" s="61"/>
      <c r="D88" s="61"/>
      <c r="E88" s="61"/>
      <c r="F88" s="61"/>
      <c r="G88" s="61"/>
      <c r="H88" s="61"/>
      <c r="I88" s="61"/>
      <c r="J88" s="61"/>
      <c r="K88" s="61"/>
      <c r="L88" s="61"/>
      <c r="M88" s="61"/>
      <c r="N88" s="61"/>
      <c r="O88" s="61"/>
      <c r="P88" s="61"/>
      <c r="Q88" s="61"/>
      <c r="R88" s="61"/>
      <c r="S88" s="61"/>
      <c r="T88" s="61"/>
    </row>
    <row r="89" spans="1:20" s="246" customFormat="1" ht="14.25" customHeight="1" x14ac:dyDescent="0.25">
      <c r="A89" s="110" t="s">
        <v>584</v>
      </c>
      <c r="B89" s="110"/>
      <c r="C89" s="105"/>
      <c r="D89" s="105"/>
      <c r="E89" s="105"/>
      <c r="F89" s="105"/>
      <c r="G89" s="105"/>
      <c r="H89" s="105"/>
      <c r="I89" s="105"/>
      <c r="J89" s="105"/>
      <c r="K89" s="105"/>
      <c r="L89" s="105"/>
      <c r="M89" s="105"/>
      <c r="N89" s="105"/>
      <c r="O89" s="105"/>
      <c r="P89" s="105"/>
      <c r="Q89" s="105"/>
      <c r="R89" s="105"/>
      <c r="S89" s="105"/>
      <c r="T89" s="105"/>
    </row>
    <row r="90" spans="1:20" x14ac:dyDescent="0.25">
      <c r="A90" s="457"/>
      <c r="B90" s="457"/>
      <c r="C90" s="18"/>
      <c r="D90" s="61"/>
      <c r="E90" s="61"/>
      <c r="F90" s="61"/>
      <c r="G90" s="61"/>
      <c r="H90" s="61"/>
      <c r="I90" s="61"/>
      <c r="J90" s="61"/>
      <c r="K90" s="61"/>
      <c r="L90" s="61"/>
      <c r="M90" s="61"/>
      <c r="N90" s="61"/>
      <c r="O90" s="61"/>
      <c r="P90" s="61"/>
      <c r="Q90" s="61"/>
      <c r="R90" s="61"/>
      <c r="S90" s="61"/>
      <c r="T90" s="61"/>
    </row>
    <row r="91" spans="1:20" s="230" customFormat="1" ht="14.4" thickBot="1" x14ac:dyDescent="0.3">
      <c r="A91" s="204" t="s">
        <v>576</v>
      </c>
      <c r="B91" s="204"/>
      <c r="C91" s="61"/>
      <c r="D91" s="61"/>
      <c r="E91" s="61"/>
      <c r="F91" s="61"/>
      <c r="G91" s="61"/>
      <c r="H91" s="61"/>
      <c r="I91" s="61"/>
      <c r="J91" s="61"/>
      <c r="K91" s="61"/>
      <c r="L91" s="61"/>
      <c r="M91" s="61"/>
      <c r="N91" s="61"/>
      <c r="O91" s="61"/>
      <c r="P91" s="61"/>
      <c r="Q91" s="61"/>
      <c r="R91" s="61"/>
      <c r="S91" s="61"/>
      <c r="T91" s="61"/>
    </row>
    <row r="92" spans="1:20" ht="15" customHeight="1" x14ac:dyDescent="0.25">
      <c r="A92" s="263"/>
      <c r="B92" s="264"/>
      <c r="C92" s="62" t="s">
        <v>78</v>
      </c>
      <c r="D92" s="61"/>
      <c r="E92" s="61"/>
      <c r="F92" s="61"/>
      <c r="G92" s="61"/>
      <c r="H92" s="61"/>
      <c r="I92" s="61"/>
      <c r="J92" s="61"/>
      <c r="K92" s="61"/>
      <c r="L92" s="61"/>
      <c r="M92" s="61"/>
      <c r="N92" s="61"/>
      <c r="O92" s="61"/>
      <c r="P92" s="61"/>
      <c r="Q92" s="61"/>
      <c r="R92" s="61"/>
      <c r="S92" s="61"/>
      <c r="T92" s="61"/>
    </row>
    <row r="93" spans="1:20" x14ac:dyDescent="0.25">
      <c r="A93" s="404"/>
      <c r="B93" s="405"/>
      <c r="C93" s="45" t="s">
        <v>79</v>
      </c>
      <c r="D93" s="61"/>
      <c r="E93" s="61"/>
      <c r="F93" s="61"/>
      <c r="G93" s="61"/>
      <c r="H93" s="61"/>
      <c r="I93" s="61"/>
      <c r="J93" s="61"/>
      <c r="K93" s="61"/>
      <c r="L93" s="61"/>
      <c r="M93" s="61"/>
      <c r="N93" s="61"/>
      <c r="O93" s="61"/>
      <c r="P93" s="61"/>
      <c r="Q93" s="61"/>
      <c r="R93" s="61"/>
      <c r="S93" s="61"/>
      <c r="T93" s="61"/>
    </row>
    <row r="94" spans="1:20" x14ac:dyDescent="0.25">
      <c r="A94" s="432" t="s">
        <v>74</v>
      </c>
      <c r="B94" s="433"/>
      <c r="C94" s="44">
        <v>80</v>
      </c>
      <c r="D94" s="61"/>
      <c r="E94" s="61"/>
      <c r="F94" s="61"/>
      <c r="G94" s="61"/>
      <c r="H94" s="61"/>
      <c r="I94" s="61"/>
      <c r="J94" s="61"/>
      <c r="K94" s="61"/>
      <c r="L94" s="61"/>
      <c r="M94" s="61"/>
      <c r="N94" s="61"/>
      <c r="O94" s="61"/>
      <c r="P94" s="61"/>
      <c r="Q94" s="61"/>
      <c r="R94" s="61"/>
      <c r="S94" s="61"/>
      <c r="T94" s="61"/>
    </row>
    <row r="95" spans="1:20" x14ac:dyDescent="0.25">
      <c r="A95" s="404" t="s">
        <v>4</v>
      </c>
      <c r="B95" s="405"/>
      <c r="C95" s="23">
        <v>0.1125</v>
      </c>
      <c r="D95" s="61"/>
      <c r="E95" s="61"/>
      <c r="F95" s="61"/>
      <c r="G95" s="61"/>
      <c r="H95" s="61"/>
      <c r="I95" s="61"/>
      <c r="J95" s="61"/>
      <c r="K95" s="61"/>
      <c r="L95" s="61"/>
      <c r="M95" s="61"/>
      <c r="N95" s="61"/>
      <c r="O95" s="61"/>
      <c r="P95" s="61"/>
      <c r="Q95" s="61"/>
      <c r="R95" s="61"/>
      <c r="S95" s="61"/>
      <c r="T95" s="61"/>
    </row>
    <row r="96" spans="1:20" x14ac:dyDescent="0.25">
      <c r="A96" s="404" t="s">
        <v>5</v>
      </c>
      <c r="B96" s="405"/>
      <c r="C96" s="23">
        <v>0.42499999999999999</v>
      </c>
      <c r="D96" s="61"/>
      <c r="E96" s="61"/>
      <c r="F96" s="61"/>
      <c r="G96" s="61"/>
      <c r="H96" s="61"/>
      <c r="I96" s="61"/>
      <c r="J96" s="61"/>
      <c r="K96" s="61"/>
      <c r="L96" s="61"/>
      <c r="M96" s="61"/>
      <c r="N96" s="61"/>
      <c r="O96" s="61"/>
      <c r="P96" s="61"/>
      <c r="Q96" s="61"/>
      <c r="R96" s="61"/>
      <c r="S96" s="61"/>
      <c r="T96" s="61"/>
    </row>
    <row r="97" spans="1:20" x14ac:dyDescent="0.25">
      <c r="A97" s="404" t="s">
        <v>6</v>
      </c>
      <c r="B97" s="405"/>
      <c r="C97" s="23">
        <v>0.27500000000000002</v>
      </c>
      <c r="D97" s="61"/>
      <c r="E97" s="61"/>
      <c r="F97" s="61"/>
      <c r="G97" s="61"/>
      <c r="H97" s="61"/>
      <c r="I97" s="61"/>
      <c r="J97" s="61"/>
      <c r="K97" s="61"/>
      <c r="L97" s="61"/>
      <c r="M97" s="61"/>
      <c r="N97" s="61"/>
      <c r="O97" s="61"/>
      <c r="P97" s="61"/>
      <c r="Q97" s="61"/>
      <c r="R97" s="61"/>
      <c r="S97" s="61"/>
      <c r="T97" s="61"/>
    </row>
    <row r="98" spans="1:20" x14ac:dyDescent="0.25">
      <c r="A98" s="404" t="s">
        <v>94</v>
      </c>
      <c r="B98" s="405"/>
      <c r="C98" s="23">
        <v>2.5000000000000001E-2</v>
      </c>
      <c r="D98" s="61"/>
      <c r="E98" s="61"/>
      <c r="F98" s="61"/>
      <c r="G98" s="61"/>
      <c r="H98" s="61"/>
      <c r="I98" s="61"/>
      <c r="J98" s="61"/>
      <c r="K98" s="61"/>
      <c r="L98" s="61"/>
      <c r="M98" s="61"/>
      <c r="N98" s="61"/>
      <c r="O98" s="61"/>
      <c r="P98" s="61"/>
      <c r="Q98" s="61"/>
      <c r="R98" s="61"/>
      <c r="S98" s="61"/>
      <c r="T98" s="61"/>
    </row>
    <row r="99" spans="1:20" ht="15.75" customHeight="1" x14ac:dyDescent="0.25">
      <c r="A99" s="404" t="s">
        <v>95</v>
      </c>
      <c r="B99" s="405"/>
      <c r="C99" s="23">
        <v>2.5000000000000001E-2</v>
      </c>
      <c r="D99" s="61"/>
      <c r="E99" s="61"/>
      <c r="F99" s="61"/>
      <c r="G99" s="61"/>
      <c r="H99" s="61"/>
      <c r="I99" s="61"/>
      <c r="J99" s="61"/>
      <c r="K99" s="61"/>
      <c r="L99" s="61"/>
      <c r="M99" s="61"/>
      <c r="N99" s="61"/>
      <c r="O99" s="61"/>
      <c r="P99" s="61"/>
      <c r="Q99" s="61"/>
      <c r="R99" s="61"/>
      <c r="S99" s="61"/>
      <c r="T99" s="61"/>
    </row>
    <row r="100" spans="1:20" ht="15.75" customHeight="1" thickBot="1" x14ac:dyDescent="0.3">
      <c r="A100" s="310" t="s">
        <v>650</v>
      </c>
      <c r="B100" s="435"/>
      <c r="C100" s="25">
        <v>0.13750000000000001</v>
      </c>
      <c r="D100" s="61"/>
      <c r="E100" s="61"/>
      <c r="F100" s="61"/>
      <c r="G100" s="61"/>
      <c r="H100" s="61"/>
      <c r="I100" s="61"/>
      <c r="J100" s="61"/>
      <c r="K100" s="61"/>
      <c r="L100" s="61"/>
      <c r="M100" s="61"/>
      <c r="N100" s="61"/>
      <c r="O100" s="61"/>
      <c r="P100" s="61"/>
      <c r="Q100" s="61"/>
      <c r="R100" s="61"/>
      <c r="S100" s="61"/>
      <c r="T100" s="61"/>
    </row>
    <row r="101" spans="1:20" x14ac:dyDescent="0.25">
      <c r="A101" s="457"/>
      <c r="B101" s="457"/>
      <c r="C101" s="18"/>
      <c r="D101" s="61"/>
      <c r="E101" s="61"/>
      <c r="F101" s="61"/>
      <c r="G101" s="61"/>
      <c r="H101" s="61"/>
      <c r="I101" s="61"/>
      <c r="J101" s="61"/>
      <c r="K101" s="61"/>
      <c r="L101" s="61"/>
      <c r="M101" s="61"/>
      <c r="N101" s="61"/>
      <c r="O101" s="61"/>
      <c r="P101" s="61"/>
      <c r="Q101" s="61"/>
      <c r="R101" s="61"/>
      <c r="S101" s="61"/>
      <c r="T101" s="61"/>
    </row>
    <row r="102" spans="1:20" s="230" customFormat="1" ht="14.4" thickBot="1" x14ac:dyDescent="0.3">
      <c r="A102" s="204" t="s">
        <v>577</v>
      </c>
      <c r="B102" s="204"/>
      <c r="C102" s="61"/>
      <c r="D102" s="61"/>
      <c r="E102" s="61"/>
      <c r="F102" s="61"/>
      <c r="G102" s="61"/>
      <c r="H102" s="61"/>
      <c r="I102" s="61"/>
      <c r="J102" s="61"/>
      <c r="K102" s="61"/>
      <c r="L102" s="61"/>
      <c r="M102" s="61"/>
      <c r="N102" s="61"/>
      <c r="O102" s="61"/>
      <c r="P102" s="61"/>
      <c r="Q102" s="61"/>
      <c r="R102" s="61"/>
      <c r="S102" s="61"/>
      <c r="T102" s="61"/>
    </row>
    <row r="103" spans="1:20" ht="15" customHeight="1" x14ac:dyDescent="0.25">
      <c r="A103" s="263"/>
      <c r="B103" s="264"/>
      <c r="C103" s="62" t="s">
        <v>78</v>
      </c>
      <c r="D103" s="61"/>
      <c r="E103" s="61"/>
      <c r="F103" s="61"/>
      <c r="G103" s="61"/>
      <c r="H103" s="61"/>
      <c r="I103" s="61"/>
      <c r="J103" s="61"/>
      <c r="K103" s="61"/>
      <c r="L103" s="61"/>
      <c r="M103" s="61"/>
      <c r="N103" s="61"/>
      <c r="O103" s="61"/>
      <c r="P103" s="61"/>
      <c r="Q103" s="61"/>
      <c r="R103" s="61"/>
      <c r="S103" s="61"/>
      <c r="T103" s="61"/>
    </row>
    <row r="104" spans="1:20" x14ac:dyDescent="0.25">
      <c r="A104" s="404"/>
      <c r="B104" s="405"/>
      <c r="C104" s="45" t="s">
        <v>79</v>
      </c>
      <c r="D104" s="61"/>
      <c r="E104" s="61"/>
      <c r="F104" s="61"/>
      <c r="G104" s="61"/>
      <c r="H104" s="61"/>
      <c r="I104" s="61"/>
      <c r="J104" s="61"/>
      <c r="K104" s="61"/>
      <c r="L104" s="61"/>
      <c r="M104" s="61"/>
      <c r="N104" s="61"/>
      <c r="O104" s="61"/>
      <c r="P104" s="61"/>
      <c r="Q104" s="61"/>
      <c r="R104" s="61"/>
      <c r="S104" s="61"/>
      <c r="T104" s="61"/>
    </row>
    <row r="105" spans="1:20" x14ac:dyDescent="0.25">
      <c r="A105" s="432" t="s">
        <v>74</v>
      </c>
      <c r="B105" s="433"/>
      <c r="C105" s="44">
        <v>80</v>
      </c>
      <c r="D105" s="61"/>
      <c r="E105" s="61"/>
      <c r="F105" s="61"/>
      <c r="G105" s="61"/>
      <c r="H105" s="61"/>
      <c r="I105" s="61"/>
      <c r="J105" s="61"/>
      <c r="K105" s="61"/>
      <c r="L105" s="61"/>
      <c r="M105" s="61"/>
      <c r="N105" s="61"/>
      <c r="O105" s="61"/>
      <c r="P105" s="61"/>
      <c r="Q105" s="61"/>
      <c r="R105" s="61"/>
      <c r="S105" s="61"/>
      <c r="T105" s="61"/>
    </row>
    <row r="106" spans="1:20" x14ac:dyDescent="0.25">
      <c r="A106" s="404" t="s">
        <v>4</v>
      </c>
      <c r="B106" s="405"/>
      <c r="C106" s="23">
        <v>0.1125</v>
      </c>
      <c r="D106" s="61"/>
      <c r="E106" s="61"/>
      <c r="F106" s="61"/>
      <c r="G106" s="61"/>
      <c r="H106" s="61"/>
      <c r="I106" s="61"/>
      <c r="J106" s="61"/>
      <c r="K106" s="61"/>
      <c r="L106" s="61"/>
      <c r="M106" s="61"/>
      <c r="N106" s="61"/>
      <c r="O106" s="61"/>
      <c r="P106" s="61"/>
      <c r="Q106" s="61"/>
      <c r="R106" s="61"/>
      <c r="S106" s="61"/>
      <c r="T106" s="61"/>
    </row>
    <row r="107" spans="1:20" x14ac:dyDescent="0.25">
      <c r="A107" s="404" t="s">
        <v>5</v>
      </c>
      <c r="B107" s="405"/>
      <c r="C107" s="23">
        <v>0.28749999999999998</v>
      </c>
      <c r="D107" s="61"/>
      <c r="E107" s="61"/>
      <c r="F107" s="61"/>
      <c r="G107" s="61"/>
      <c r="H107" s="61"/>
      <c r="I107" s="61"/>
      <c r="J107" s="61"/>
      <c r="K107" s="61"/>
      <c r="L107" s="61"/>
      <c r="M107" s="61"/>
      <c r="N107" s="61"/>
      <c r="O107" s="61"/>
      <c r="P107" s="61"/>
      <c r="Q107" s="61"/>
      <c r="R107" s="61"/>
      <c r="S107" s="61"/>
      <c r="T107" s="61"/>
    </row>
    <row r="108" spans="1:20" x14ac:dyDescent="0.25">
      <c r="A108" s="404" t="s">
        <v>6</v>
      </c>
      <c r="B108" s="405"/>
      <c r="C108" s="23">
        <v>0.17499999999999999</v>
      </c>
      <c r="D108" s="61"/>
      <c r="E108" s="61"/>
      <c r="F108" s="61"/>
      <c r="G108" s="61"/>
      <c r="H108" s="61"/>
      <c r="I108" s="61"/>
      <c r="J108" s="61"/>
      <c r="K108" s="61"/>
      <c r="L108" s="61"/>
      <c r="M108" s="61"/>
      <c r="N108" s="61"/>
      <c r="O108" s="61"/>
      <c r="P108" s="61"/>
      <c r="Q108" s="61"/>
      <c r="R108" s="61"/>
      <c r="S108" s="61"/>
      <c r="T108" s="61"/>
    </row>
    <row r="109" spans="1:20" x14ac:dyDescent="0.25">
      <c r="A109" s="404" t="s">
        <v>94</v>
      </c>
      <c r="B109" s="405"/>
      <c r="C109" s="23">
        <v>7.4999999999999997E-2</v>
      </c>
      <c r="D109" s="61"/>
      <c r="E109" s="61"/>
      <c r="F109" s="61"/>
      <c r="G109" s="61"/>
      <c r="H109" s="61"/>
      <c r="I109" s="61"/>
      <c r="J109" s="61"/>
      <c r="K109" s="61"/>
      <c r="L109" s="61"/>
      <c r="M109" s="61"/>
      <c r="N109" s="61"/>
      <c r="O109" s="61"/>
      <c r="P109" s="61"/>
      <c r="Q109" s="61"/>
      <c r="R109" s="61"/>
      <c r="S109" s="61"/>
      <c r="T109" s="61"/>
    </row>
    <row r="110" spans="1:20" ht="15.75" customHeight="1" x14ac:dyDescent="0.25">
      <c r="A110" s="404" t="s">
        <v>95</v>
      </c>
      <c r="B110" s="405"/>
      <c r="C110" s="23">
        <v>3.7499999999999999E-2</v>
      </c>
      <c r="D110" s="61"/>
      <c r="E110" s="61"/>
      <c r="F110" s="61"/>
      <c r="G110" s="61"/>
      <c r="H110" s="61"/>
      <c r="I110" s="61"/>
      <c r="J110" s="61"/>
      <c r="K110" s="61"/>
      <c r="L110" s="61"/>
      <c r="M110" s="61"/>
      <c r="N110" s="61"/>
      <c r="O110" s="61"/>
      <c r="P110" s="61"/>
      <c r="Q110" s="61"/>
      <c r="R110" s="61"/>
      <c r="S110" s="61"/>
      <c r="T110" s="61"/>
    </row>
    <row r="111" spans="1:20" ht="15.75" customHeight="1" thickBot="1" x14ac:dyDescent="0.3">
      <c r="A111" s="310" t="s">
        <v>650</v>
      </c>
      <c r="B111" s="435"/>
      <c r="C111" s="25">
        <v>0.3125</v>
      </c>
      <c r="D111" s="61"/>
      <c r="E111" s="61"/>
      <c r="F111" s="61"/>
      <c r="G111" s="61"/>
      <c r="H111" s="61"/>
      <c r="I111" s="61"/>
      <c r="J111" s="61"/>
      <c r="K111" s="61"/>
      <c r="L111" s="61"/>
      <c r="M111" s="61"/>
      <c r="N111" s="61"/>
      <c r="O111" s="61"/>
      <c r="P111" s="61"/>
      <c r="Q111" s="61"/>
      <c r="R111" s="61"/>
      <c r="S111" s="61"/>
      <c r="T111" s="61"/>
    </row>
    <row r="112" spans="1:20" x14ac:dyDescent="0.25">
      <c r="A112" s="405"/>
      <c r="B112" s="405"/>
      <c r="C112" s="18"/>
      <c r="D112" s="61"/>
      <c r="E112" s="61"/>
      <c r="F112" s="61"/>
      <c r="G112" s="61"/>
      <c r="H112" s="61"/>
      <c r="I112" s="61"/>
      <c r="J112" s="61"/>
      <c r="K112" s="61"/>
      <c r="L112" s="61"/>
      <c r="M112" s="61"/>
      <c r="N112" s="61"/>
      <c r="O112" s="61"/>
      <c r="P112" s="61"/>
      <c r="Q112" s="61"/>
      <c r="R112" s="61"/>
      <c r="S112" s="61"/>
      <c r="T112" s="61"/>
    </row>
    <row r="113" spans="1:20" s="246" customFormat="1" x14ac:dyDescent="0.25">
      <c r="A113" s="125" t="s">
        <v>629</v>
      </c>
      <c r="B113" s="125"/>
      <c r="C113" s="134"/>
      <c r="D113" s="105"/>
      <c r="E113" s="105"/>
      <c r="F113" s="105"/>
      <c r="G113" s="105"/>
      <c r="H113" s="105"/>
      <c r="I113" s="105"/>
      <c r="J113" s="105"/>
      <c r="K113" s="105"/>
      <c r="L113" s="105"/>
      <c r="M113" s="105"/>
      <c r="N113" s="105"/>
      <c r="O113" s="105"/>
      <c r="P113" s="105"/>
      <c r="Q113" s="105"/>
      <c r="R113" s="105"/>
      <c r="S113" s="105"/>
      <c r="T113" s="105"/>
    </row>
    <row r="114" spans="1:20" s="106" customFormat="1" x14ac:dyDescent="0.25">
      <c r="A114" s="458"/>
      <c r="B114" s="458"/>
      <c r="C114" s="134"/>
      <c r="D114" s="105"/>
      <c r="E114" s="105"/>
      <c r="F114" s="105"/>
      <c r="G114" s="105"/>
      <c r="H114" s="105"/>
      <c r="I114" s="105"/>
      <c r="J114" s="105"/>
      <c r="K114" s="105"/>
      <c r="L114" s="105"/>
      <c r="M114" s="105"/>
      <c r="N114" s="105"/>
      <c r="O114" s="105"/>
      <c r="P114" s="105"/>
      <c r="Q114" s="105"/>
      <c r="R114" s="105"/>
      <c r="S114" s="105"/>
      <c r="T114" s="105"/>
    </row>
    <row r="115" spans="1:20" s="246" customFormat="1" ht="14.4" thickBot="1" x14ac:dyDescent="0.3">
      <c r="A115" s="261" t="s">
        <v>578</v>
      </c>
      <c r="B115" s="261"/>
      <c r="C115" s="134"/>
      <c r="D115" s="105"/>
      <c r="E115" s="105"/>
      <c r="F115" s="105"/>
      <c r="G115" s="105"/>
      <c r="H115" s="105"/>
      <c r="I115" s="105"/>
      <c r="J115" s="105"/>
      <c r="K115" s="105"/>
      <c r="L115" s="105"/>
      <c r="M115" s="105"/>
      <c r="N115" s="105"/>
      <c r="O115" s="105"/>
      <c r="P115" s="105"/>
      <c r="Q115" s="105"/>
      <c r="R115" s="105"/>
      <c r="S115" s="105"/>
      <c r="T115" s="105"/>
    </row>
    <row r="116" spans="1:20" ht="15" customHeight="1" x14ac:dyDescent="0.25">
      <c r="A116" s="263"/>
      <c r="B116" s="264"/>
      <c r="C116" s="62" t="s">
        <v>78</v>
      </c>
      <c r="D116" s="61"/>
      <c r="E116" s="61"/>
      <c r="F116" s="61"/>
      <c r="G116" s="61"/>
      <c r="H116" s="61"/>
      <c r="I116" s="61"/>
      <c r="J116" s="61"/>
      <c r="K116" s="61"/>
      <c r="L116" s="61"/>
      <c r="M116" s="61"/>
      <c r="N116" s="61"/>
      <c r="O116" s="61"/>
      <c r="P116" s="61"/>
      <c r="Q116" s="61"/>
      <c r="R116" s="61"/>
      <c r="S116" s="61"/>
      <c r="T116" s="61"/>
    </row>
    <row r="117" spans="1:20" x14ac:dyDescent="0.25">
      <c r="A117" s="404"/>
      <c r="B117" s="405"/>
      <c r="C117" s="45" t="s">
        <v>79</v>
      </c>
      <c r="D117" s="61"/>
      <c r="E117" s="61"/>
      <c r="F117" s="61"/>
      <c r="G117" s="61"/>
      <c r="H117" s="61"/>
      <c r="I117" s="61"/>
      <c r="J117" s="61"/>
      <c r="K117" s="61"/>
      <c r="L117" s="61"/>
      <c r="M117" s="61"/>
      <c r="N117" s="61"/>
      <c r="O117" s="61"/>
      <c r="P117" s="61"/>
      <c r="Q117" s="61"/>
      <c r="R117" s="61"/>
      <c r="S117" s="61"/>
      <c r="T117" s="61"/>
    </row>
    <row r="118" spans="1:20" x14ac:dyDescent="0.25">
      <c r="A118" s="432" t="s">
        <v>74</v>
      </c>
      <c r="B118" s="433"/>
      <c r="C118" s="44">
        <v>80</v>
      </c>
      <c r="D118" s="61"/>
      <c r="E118" s="61"/>
      <c r="F118" s="61"/>
      <c r="G118" s="61"/>
      <c r="H118" s="61"/>
      <c r="I118" s="61"/>
      <c r="J118" s="61"/>
      <c r="K118" s="61"/>
      <c r="L118" s="61"/>
      <c r="M118" s="61"/>
      <c r="N118" s="61"/>
      <c r="O118" s="61"/>
      <c r="P118" s="61"/>
      <c r="Q118" s="61"/>
      <c r="R118" s="61"/>
      <c r="S118" s="61"/>
      <c r="T118" s="61"/>
    </row>
    <row r="119" spans="1:20" x14ac:dyDescent="0.25">
      <c r="A119" s="404" t="s">
        <v>4</v>
      </c>
      <c r="B119" s="405"/>
      <c r="C119" s="23">
        <v>6.25E-2</v>
      </c>
      <c r="D119" s="61"/>
      <c r="E119" s="61"/>
      <c r="F119" s="61"/>
      <c r="G119" s="61"/>
      <c r="H119" s="61"/>
      <c r="I119" s="61"/>
      <c r="J119" s="61"/>
      <c r="K119" s="61"/>
      <c r="L119" s="61"/>
      <c r="M119" s="61"/>
      <c r="N119" s="61"/>
      <c r="O119" s="61"/>
      <c r="P119" s="61"/>
      <c r="Q119" s="61"/>
      <c r="R119" s="61"/>
      <c r="S119" s="61"/>
      <c r="T119" s="61"/>
    </row>
    <row r="120" spans="1:20" x14ac:dyDescent="0.25">
      <c r="A120" s="404" t="s">
        <v>5</v>
      </c>
      <c r="B120" s="405"/>
      <c r="C120" s="23">
        <v>0.16250000000000001</v>
      </c>
      <c r="D120" s="61"/>
      <c r="E120" s="61"/>
      <c r="F120" s="61"/>
      <c r="G120" s="61"/>
      <c r="H120" s="61"/>
      <c r="I120" s="61"/>
      <c r="J120" s="61"/>
      <c r="K120" s="61"/>
      <c r="L120" s="61"/>
      <c r="M120" s="61"/>
      <c r="N120" s="61"/>
      <c r="O120" s="61"/>
      <c r="P120" s="61"/>
      <c r="Q120" s="61"/>
      <c r="R120" s="61"/>
      <c r="S120" s="61"/>
      <c r="T120" s="61"/>
    </row>
    <row r="121" spans="1:20" x14ac:dyDescent="0.25">
      <c r="A121" s="404" t="s">
        <v>6</v>
      </c>
      <c r="B121" s="405"/>
      <c r="C121" s="23">
        <v>0.3125</v>
      </c>
      <c r="D121" s="61"/>
      <c r="E121" s="61"/>
      <c r="F121" s="61"/>
      <c r="G121" s="61"/>
      <c r="H121" s="61"/>
      <c r="I121" s="61"/>
      <c r="J121" s="61"/>
      <c r="K121" s="61"/>
      <c r="L121" s="61"/>
      <c r="M121" s="61"/>
      <c r="N121" s="61"/>
      <c r="O121" s="61"/>
      <c r="P121" s="61"/>
      <c r="Q121" s="61"/>
      <c r="R121" s="61"/>
      <c r="S121" s="61"/>
      <c r="T121" s="61"/>
    </row>
    <row r="122" spans="1:20" x14ac:dyDescent="0.25">
      <c r="A122" s="404" t="s">
        <v>94</v>
      </c>
      <c r="B122" s="405"/>
      <c r="C122" s="23">
        <v>0.15</v>
      </c>
      <c r="D122" s="61"/>
      <c r="E122" s="61"/>
      <c r="F122" s="61"/>
      <c r="G122" s="61"/>
      <c r="H122" s="61"/>
      <c r="I122" s="61"/>
      <c r="J122" s="61"/>
      <c r="K122" s="61"/>
      <c r="L122" s="61"/>
      <c r="M122" s="61"/>
      <c r="N122" s="61"/>
      <c r="O122" s="61"/>
      <c r="P122" s="61"/>
      <c r="Q122" s="61"/>
      <c r="R122" s="61"/>
      <c r="S122" s="61"/>
      <c r="T122" s="61"/>
    </row>
    <row r="123" spans="1:20" ht="15.75" customHeight="1" x14ac:dyDescent="0.25">
      <c r="A123" s="404" t="s">
        <v>95</v>
      </c>
      <c r="B123" s="405"/>
      <c r="C123" s="23">
        <v>3.7499999999999999E-2</v>
      </c>
      <c r="D123" s="61"/>
      <c r="E123" s="61"/>
      <c r="F123" s="61"/>
      <c r="G123" s="61"/>
      <c r="H123" s="61"/>
      <c r="I123" s="61"/>
      <c r="J123" s="61"/>
      <c r="K123" s="61"/>
      <c r="L123" s="61"/>
      <c r="M123" s="61"/>
      <c r="N123" s="61"/>
      <c r="O123" s="61"/>
      <c r="P123" s="61"/>
      <c r="Q123" s="61"/>
      <c r="R123" s="61"/>
      <c r="S123" s="61"/>
      <c r="T123" s="61"/>
    </row>
    <row r="124" spans="1:20" ht="15.75" customHeight="1" thickBot="1" x14ac:dyDescent="0.3">
      <c r="A124" s="310" t="s">
        <v>650</v>
      </c>
      <c r="B124" s="435"/>
      <c r="C124" s="25">
        <v>0.27500000000000002</v>
      </c>
      <c r="D124" s="61"/>
      <c r="E124" s="61"/>
      <c r="F124" s="61"/>
      <c r="G124" s="61"/>
      <c r="H124" s="61"/>
      <c r="I124" s="61"/>
      <c r="J124" s="61"/>
      <c r="K124" s="61"/>
      <c r="L124" s="61"/>
      <c r="M124" s="61"/>
      <c r="N124" s="61"/>
      <c r="O124" s="61"/>
      <c r="P124" s="61"/>
      <c r="Q124" s="61"/>
      <c r="R124" s="61"/>
      <c r="S124" s="61"/>
      <c r="T124" s="61"/>
    </row>
    <row r="125" spans="1:20" x14ac:dyDescent="0.25">
      <c r="A125" s="405"/>
      <c r="B125" s="405"/>
      <c r="C125" s="18"/>
      <c r="D125" s="61"/>
      <c r="E125" s="61"/>
      <c r="F125" s="61"/>
      <c r="G125" s="61"/>
      <c r="H125" s="61"/>
      <c r="I125" s="61"/>
      <c r="J125" s="61"/>
      <c r="K125" s="61"/>
      <c r="L125" s="61"/>
      <c r="M125" s="61"/>
      <c r="N125" s="61"/>
      <c r="O125" s="61"/>
      <c r="P125" s="61"/>
      <c r="Q125" s="61"/>
      <c r="R125" s="61"/>
      <c r="S125" s="61"/>
      <c r="T125" s="61"/>
    </row>
    <row r="126" spans="1:20" s="246" customFormat="1" x14ac:dyDescent="0.25">
      <c r="A126" s="125" t="s">
        <v>628</v>
      </c>
      <c r="B126" s="125"/>
      <c r="C126" s="134"/>
      <c r="D126" s="105"/>
      <c r="E126" s="105"/>
      <c r="F126" s="105"/>
      <c r="G126" s="105"/>
      <c r="H126" s="105"/>
      <c r="I126" s="105"/>
      <c r="J126" s="105"/>
      <c r="K126" s="105"/>
      <c r="L126" s="105"/>
      <c r="M126" s="105"/>
      <c r="N126" s="105"/>
      <c r="O126" s="105"/>
      <c r="P126" s="105"/>
      <c r="Q126" s="105"/>
      <c r="R126" s="105"/>
      <c r="S126" s="105"/>
      <c r="T126" s="105"/>
    </row>
    <row r="127" spans="1:20" s="106" customFormat="1" x14ac:dyDescent="0.25">
      <c r="A127" s="458"/>
      <c r="B127" s="458"/>
      <c r="C127" s="134"/>
      <c r="D127" s="105"/>
      <c r="E127" s="105"/>
      <c r="F127" s="105"/>
      <c r="G127" s="105"/>
      <c r="H127" s="105"/>
      <c r="I127" s="105"/>
      <c r="J127" s="105"/>
      <c r="K127" s="105"/>
      <c r="L127" s="105"/>
      <c r="M127" s="105"/>
      <c r="N127" s="105"/>
      <c r="O127" s="105"/>
      <c r="P127" s="105"/>
      <c r="Q127" s="105"/>
      <c r="R127" s="105"/>
      <c r="S127" s="105"/>
      <c r="T127" s="105"/>
    </row>
    <row r="128" spans="1:20" s="246" customFormat="1" ht="14.4" thickBot="1" x14ac:dyDescent="0.3">
      <c r="A128" s="261" t="s">
        <v>579</v>
      </c>
      <c r="B128" s="261"/>
      <c r="C128" s="134"/>
      <c r="D128" s="105"/>
      <c r="E128" s="105"/>
      <c r="F128" s="105"/>
      <c r="G128" s="105"/>
      <c r="H128" s="105"/>
      <c r="I128" s="105"/>
      <c r="J128" s="105"/>
      <c r="K128" s="105"/>
      <c r="L128" s="105"/>
      <c r="M128" s="105"/>
      <c r="N128" s="105"/>
      <c r="O128" s="105"/>
      <c r="P128" s="105"/>
      <c r="Q128" s="105"/>
      <c r="R128" s="105"/>
      <c r="S128" s="105"/>
      <c r="T128" s="105"/>
    </row>
    <row r="129" spans="1:20" ht="15" customHeight="1" x14ac:dyDescent="0.25">
      <c r="A129" s="263"/>
      <c r="B129" s="264"/>
      <c r="C129" s="62" t="s">
        <v>78</v>
      </c>
      <c r="D129" s="61"/>
      <c r="E129" s="61"/>
      <c r="F129" s="61"/>
      <c r="G129" s="61"/>
      <c r="H129" s="61"/>
      <c r="I129" s="61"/>
      <c r="J129" s="61"/>
      <c r="K129" s="61"/>
      <c r="L129" s="61"/>
      <c r="M129" s="61"/>
      <c r="N129" s="61"/>
      <c r="O129" s="61"/>
      <c r="P129" s="61"/>
      <c r="Q129" s="61"/>
      <c r="R129" s="61"/>
      <c r="S129" s="61"/>
      <c r="T129" s="61"/>
    </row>
    <row r="130" spans="1:20" x14ac:dyDescent="0.25">
      <c r="A130" s="404"/>
      <c r="B130" s="405"/>
      <c r="C130" s="45" t="s">
        <v>79</v>
      </c>
      <c r="D130" s="61"/>
      <c r="E130" s="61"/>
      <c r="F130" s="61"/>
      <c r="G130" s="61"/>
      <c r="H130" s="61"/>
      <c r="I130" s="61"/>
      <c r="J130" s="61"/>
      <c r="K130" s="61"/>
      <c r="L130" s="61"/>
      <c r="M130" s="61"/>
      <c r="N130" s="61"/>
      <c r="O130" s="61"/>
      <c r="P130" s="61"/>
      <c r="Q130" s="61"/>
      <c r="R130" s="61"/>
      <c r="S130" s="61"/>
      <c r="T130" s="61"/>
    </row>
    <row r="131" spans="1:20" x14ac:dyDescent="0.25">
      <c r="A131" s="432" t="s">
        <v>74</v>
      </c>
      <c r="B131" s="433"/>
      <c r="C131" s="44">
        <v>24</v>
      </c>
      <c r="D131" s="61"/>
      <c r="E131" s="61"/>
      <c r="F131" s="61"/>
      <c r="G131" s="61"/>
      <c r="H131" s="61"/>
      <c r="I131" s="61"/>
      <c r="J131" s="61"/>
      <c r="K131" s="61"/>
      <c r="L131" s="61"/>
      <c r="M131" s="61"/>
      <c r="N131" s="61"/>
      <c r="O131" s="61"/>
      <c r="P131" s="61"/>
      <c r="Q131" s="61"/>
      <c r="R131" s="61"/>
      <c r="S131" s="61"/>
      <c r="T131" s="61"/>
    </row>
    <row r="132" spans="1:20" x14ac:dyDescent="0.25">
      <c r="A132" s="404" t="s">
        <v>4</v>
      </c>
      <c r="B132" s="405"/>
      <c r="C132" s="23">
        <v>0.16666666666666666</v>
      </c>
      <c r="D132" s="61"/>
      <c r="E132" s="61"/>
      <c r="F132" s="61"/>
      <c r="G132" s="61"/>
      <c r="H132" s="61"/>
      <c r="I132" s="61"/>
      <c r="J132" s="61"/>
      <c r="K132" s="61"/>
      <c r="L132" s="61"/>
      <c r="M132" s="61"/>
      <c r="N132" s="61"/>
      <c r="O132" s="61"/>
      <c r="P132" s="61"/>
      <c r="Q132" s="61"/>
      <c r="R132" s="61"/>
      <c r="S132" s="61"/>
      <c r="T132" s="61"/>
    </row>
    <row r="133" spans="1:20" x14ac:dyDescent="0.25">
      <c r="A133" s="404" t="s">
        <v>5</v>
      </c>
      <c r="B133" s="405"/>
      <c r="C133" s="23">
        <v>0.29166666666666669</v>
      </c>
      <c r="D133" s="61"/>
      <c r="E133" s="61"/>
      <c r="F133" s="61"/>
      <c r="G133" s="61"/>
      <c r="H133" s="61"/>
      <c r="I133" s="61"/>
      <c r="J133" s="61"/>
      <c r="K133" s="61"/>
      <c r="L133" s="61"/>
      <c r="M133" s="61"/>
      <c r="N133" s="61"/>
      <c r="O133" s="61"/>
      <c r="P133" s="61"/>
      <c r="Q133" s="61"/>
      <c r="R133" s="61"/>
      <c r="S133" s="61"/>
      <c r="T133" s="61"/>
    </row>
    <row r="134" spans="1:20" x14ac:dyDescent="0.25">
      <c r="A134" s="404" t="s">
        <v>6</v>
      </c>
      <c r="B134" s="405"/>
      <c r="C134" s="23">
        <v>0.20833333333333334</v>
      </c>
      <c r="D134" s="61"/>
      <c r="E134" s="61"/>
      <c r="F134" s="61"/>
      <c r="G134" s="61"/>
      <c r="H134" s="61"/>
      <c r="I134" s="61"/>
      <c r="J134" s="61"/>
      <c r="K134" s="61"/>
      <c r="L134" s="61"/>
      <c r="M134" s="61"/>
      <c r="N134" s="61"/>
      <c r="O134" s="61"/>
      <c r="P134" s="61"/>
      <c r="Q134" s="61"/>
      <c r="R134" s="61"/>
      <c r="S134" s="61"/>
      <c r="T134" s="61"/>
    </row>
    <row r="135" spans="1:20" x14ac:dyDescent="0.25">
      <c r="A135" s="404" t="s">
        <v>94</v>
      </c>
      <c r="B135" s="405"/>
      <c r="C135" s="23">
        <v>0.16666666666666666</v>
      </c>
      <c r="D135" s="61"/>
      <c r="E135" s="61"/>
      <c r="F135" s="61"/>
      <c r="G135" s="61"/>
      <c r="H135" s="61"/>
      <c r="I135" s="61"/>
      <c r="J135" s="61"/>
      <c r="K135" s="61"/>
      <c r="L135" s="61"/>
      <c r="M135" s="61"/>
      <c r="N135" s="61"/>
      <c r="O135" s="61"/>
      <c r="P135" s="61"/>
      <c r="Q135" s="61"/>
      <c r="R135" s="61"/>
      <c r="S135" s="61"/>
      <c r="T135" s="61"/>
    </row>
    <row r="136" spans="1:20" ht="15.75" customHeight="1" x14ac:dyDescent="0.25">
      <c r="A136" s="404" t="s">
        <v>95</v>
      </c>
      <c r="B136" s="405"/>
      <c r="C136" s="23">
        <v>8.3333333333333329E-2</v>
      </c>
      <c r="D136" s="61"/>
      <c r="E136" s="61"/>
      <c r="F136" s="61"/>
      <c r="G136" s="61"/>
      <c r="H136" s="61"/>
      <c r="I136" s="61"/>
      <c r="J136" s="61"/>
      <c r="K136" s="61"/>
      <c r="L136" s="61"/>
      <c r="M136" s="61"/>
      <c r="N136" s="61"/>
      <c r="O136" s="61"/>
      <c r="P136" s="61"/>
      <c r="Q136" s="61"/>
      <c r="R136" s="61"/>
      <c r="S136" s="61"/>
      <c r="T136" s="61"/>
    </row>
    <row r="137" spans="1:20" ht="15.75" customHeight="1" thickBot="1" x14ac:dyDescent="0.3">
      <c r="A137" s="310" t="s">
        <v>650</v>
      </c>
      <c r="B137" s="435"/>
      <c r="C137" s="25">
        <f>2/C131</f>
        <v>8.3333333333333329E-2</v>
      </c>
      <c r="D137" s="61"/>
      <c r="E137" s="61"/>
      <c r="F137" s="61"/>
      <c r="G137" s="61"/>
      <c r="H137" s="61"/>
      <c r="I137" s="61"/>
      <c r="J137" s="61"/>
      <c r="K137" s="61"/>
      <c r="L137" s="61"/>
      <c r="M137" s="61"/>
      <c r="N137" s="61"/>
      <c r="O137" s="61"/>
      <c r="P137" s="61"/>
      <c r="Q137" s="61"/>
      <c r="R137" s="61"/>
      <c r="S137" s="61"/>
      <c r="T137" s="61"/>
    </row>
    <row r="138" spans="1:20" s="106" customFormat="1" x14ac:dyDescent="0.25">
      <c r="A138" s="459"/>
      <c r="B138" s="459"/>
      <c r="C138" s="134"/>
      <c r="D138" s="105"/>
      <c r="E138" s="105"/>
      <c r="F138" s="105"/>
      <c r="G138" s="105"/>
      <c r="H138" s="105"/>
      <c r="I138" s="105"/>
      <c r="J138" s="105"/>
      <c r="K138" s="105"/>
      <c r="L138" s="105"/>
      <c r="M138" s="105"/>
      <c r="N138" s="105"/>
      <c r="O138" s="105"/>
      <c r="P138" s="105"/>
      <c r="Q138" s="105"/>
      <c r="R138" s="105"/>
      <c r="S138" s="105"/>
      <c r="T138" s="105"/>
    </row>
    <row r="139" spans="1:20" s="246" customFormat="1" ht="14.4" thickBot="1" x14ac:dyDescent="0.3">
      <c r="A139" s="261" t="s">
        <v>580</v>
      </c>
      <c r="B139" s="261"/>
      <c r="C139" s="134"/>
      <c r="D139" s="105"/>
      <c r="E139" s="105"/>
      <c r="F139" s="105"/>
      <c r="G139" s="105"/>
      <c r="H139" s="105"/>
      <c r="I139" s="105"/>
      <c r="J139" s="105"/>
      <c r="K139" s="105"/>
      <c r="L139" s="105"/>
      <c r="M139" s="105"/>
      <c r="N139" s="105"/>
      <c r="O139" s="105"/>
      <c r="P139" s="105"/>
      <c r="Q139" s="105"/>
      <c r="R139" s="105"/>
      <c r="S139" s="105"/>
      <c r="T139" s="105"/>
    </row>
    <row r="140" spans="1:20" ht="15" customHeight="1" x14ac:dyDescent="0.25">
      <c r="A140" s="263"/>
      <c r="B140" s="264"/>
      <c r="C140" s="62" t="s">
        <v>78</v>
      </c>
      <c r="D140" s="61"/>
      <c r="E140" s="61"/>
      <c r="F140" s="61"/>
      <c r="G140" s="61"/>
      <c r="H140" s="61"/>
      <c r="I140" s="61"/>
      <c r="J140" s="61"/>
      <c r="K140" s="61"/>
      <c r="L140" s="61"/>
      <c r="M140" s="61"/>
      <c r="N140" s="61"/>
      <c r="O140" s="61"/>
      <c r="P140" s="61"/>
      <c r="Q140" s="61"/>
      <c r="R140" s="61"/>
      <c r="S140" s="61"/>
      <c r="T140" s="61"/>
    </row>
    <row r="141" spans="1:20" x14ac:dyDescent="0.25">
      <c r="A141" s="404"/>
      <c r="B141" s="405"/>
      <c r="C141" s="45" t="s">
        <v>79</v>
      </c>
      <c r="D141" s="61"/>
      <c r="E141" s="61"/>
      <c r="F141" s="61"/>
      <c r="G141" s="61"/>
      <c r="H141" s="61"/>
      <c r="I141" s="61"/>
      <c r="J141" s="61"/>
      <c r="K141" s="61"/>
      <c r="L141" s="61"/>
      <c r="M141" s="61"/>
      <c r="N141" s="61"/>
      <c r="O141" s="61"/>
      <c r="P141" s="61"/>
      <c r="Q141" s="61"/>
      <c r="R141" s="61"/>
      <c r="S141" s="61"/>
      <c r="T141" s="61"/>
    </row>
    <row r="142" spans="1:20" x14ac:dyDescent="0.25">
      <c r="A142" s="432" t="s">
        <v>74</v>
      </c>
      <c r="B142" s="433"/>
      <c r="C142" s="44">
        <v>24</v>
      </c>
      <c r="D142" s="61"/>
      <c r="E142" s="61"/>
      <c r="F142" s="61"/>
      <c r="G142" s="61"/>
      <c r="H142" s="61"/>
      <c r="I142" s="61"/>
      <c r="J142" s="61"/>
      <c r="K142" s="61"/>
      <c r="L142" s="61"/>
      <c r="M142" s="61"/>
      <c r="N142" s="61"/>
      <c r="O142" s="61"/>
      <c r="P142" s="61"/>
      <c r="Q142" s="61"/>
      <c r="R142" s="61"/>
      <c r="S142" s="61"/>
      <c r="T142" s="61"/>
    </row>
    <row r="143" spans="1:20" x14ac:dyDescent="0.25">
      <c r="A143" s="404" t="s">
        <v>111</v>
      </c>
      <c r="B143" s="405"/>
      <c r="C143" s="23">
        <v>4.1666666666666664E-2</v>
      </c>
      <c r="D143" s="61"/>
      <c r="E143" s="61"/>
      <c r="F143" s="61"/>
      <c r="G143" s="61"/>
      <c r="H143" s="61"/>
      <c r="I143" s="61"/>
      <c r="J143" s="61"/>
      <c r="K143" s="61"/>
      <c r="L143" s="61"/>
      <c r="M143" s="61"/>
      <c r="N143" s="61"/>
      <c r="O143" s="61"/>
      <c r="P143" s="61"/>
      <c r="Q143" s="61"/>
      <c r="R143" s="61"/>
      <c r="S143" s="61"/>
      <c r="T143" s="61"/>
    </row>
    <row r="144" spans="1:20" x14ac:dyDescent="0.25">
      <c r="A144" s="404" t="s">
        <v>595</v>
      </c>
      <c r="B144" s="405"/>
      <c r="C144" s="23">
        <v>0.33333333333333331</v>
      </c>
      <c r="D144" s="61"/>
      <c r="E144" s="61"/>
      <c r="F144" s="61"/>
      <c r="G144" s="61"/>
      <c r="H144" s="61"/>
      <c r="I144" s="61"/>
      <c r="J144" s="61"/>
      <c r="K144" s="61"/>
      <c r="L144" s="61"/>
      <c r="M144" s="61"/>
      <c r="N144" s="61"/>
      <c r="O144" s="61"/>
      <c r="P144" s="61"/>
      <c r="Q144" s="61"/>
      <c r="R144" s="61"/>
      <c r="S144" s="61"/>
      <c r="T144" s="61"/>
    </row>
    <row r="145" spans="1:20" x14ac:dyDescent="0.25">
      <c r="A145" s="404" t="s">
        <v>113</v>
      </c>
      <c r="B145" s="405"/>
      <c r="C145" s="23">
        <v>0.16666666666666666</v>
      </c>
      <c r="D145" s="61"/>
      <c r="E145" s="61"/>
      <c r="F145" s="61"/>
      <c r="G145" s="61"/>
      <c r="H145" s="61"/>
      <c r="I145" s="61"/>
      <c r="J145" s="61"/>
      <c r="K145" s="61"/>
      <c r="L145" s="61"/>
      <c r="M145" s="61"/>
      <c r="N145" s="61"/>
      <c r="O145" s="61"/>
      <c r="P145" s="61"/>
      <c r="Q145" s="61"/>
      <c r="R145" s="61"/>
      <c r="S145" s="61"/>
      <c r="T145" s="61"/>
    </row>
    <row r="146" spans="1:20" x14ac:dyDescent="0.25">
      <c r="A146" s="404" t="s">
        <v>596</v>
      </c>
      <c r="B146" s="405"/>
      <c r="C146" s="23">
        <v>0.25</v>
      </c>
      <c r="D146" s="61"/>
      <c r="E146" s="61"/>
      <c r="F146" s="61"/>
      <c r="G146" s="61"/>
      <c r="H146" s="61"/>
      <c r="I146" s="61"/>
      <c r="J146" s="61"/>
      <c r="K146" s="61"/>
      <c r="L146" s="61"/>
      <c r="M146" s="61"/>
      <c r="N146" s="61"/>
      <c r="O146" s="61"/>
      <c r="P146" s="61"/>
      <c r="Q146" s="61"/>
      <c r="R146" s="61"/>
      <c r="S146" s="61"/>
      <c r="T146" s="61"/>
    </row>
    <row r="147" spans="1:20" ht="15.75" customHeight="1" x14ac:dyDescent="0.25">
      <c r="A147" s="404" t="s">
        <v>115</v>
      </c>
      <c r="B147" s="405"/>
      <c r="C147" s="23">
        <v>8.3333333333333329E-2</v>
      </c>
      <c r="D147" s="61"/>
      <c r="E147" s="61"/>
      <c r="F147" s="61"/>
      <c r="G147" s="61"/>
      <c r="H147" s="61"/>
      <c r="I147" s="61"/>
      <c r="J147" s="61"/>
      <c r="K147" s="61"/>
      <c r="L147" s="61"/>
      <c r="M147" s="61"/>
      <c r="N147" s="61"/>
      <c r="O147" s="61"/>
      <c r="P147" s="61"/>
      <c r="Q147" s="61"/>
      <c r="R147" s="61"/>
      <c r="S147" s="61"/>
      <c r="T147" s="61"/>
    </row>
    <row r="148" spans="1:20" ht="15.75" customHeight="1" thickBot="1" x14ac:dyDescent="0.3">
      <c r="A148" s="310" t="s">
        <v>650</v>
      </c>
      <c r="B148" s="435"/>
      <c r="C148" s="25">
        <v>0.125</v>
      </c>
      <c r="D148" s="61"/>
      <c r="E148" s="61"/>
      <c r="F148" s="61"/>
      <c r="G148" s="61"/>
      <c r="H148" s="61"/>
      <c r="I148" s="61"/>
      <c r="J148" s="61"/>
      <c r="K148" s="61"/>
      <c r="L148" s="61"/>
      <c r="M148" s="61"/>
      <c r="N148" s="61"/>
      <c r="O148" s="61"/>
      <c r="P148" s="61"/>
      <c r="Q148" s="61"/>
      <c r="R148" s="61"/>
      <c r="S148" s="61"/>
      <c r="T148" s="61"/>
    </row>
    <row r="149" spans="1:20" s="106" customFormat="1" x14ac:dyDescent="0.25">
      <c r="A149" s="459"/>
      <c r="B149" s="459"/>
      <c r="C149" s="134"/>
      <c r="D149" s="105"/>
      <c r="E149" s="105"/>
      <c r="F149" s="105"/>
      <c r="G149" s="105"/>
      <c r="H149" s="105"/>
      <c r="I149" s="105"/>
      <c r="J149" s="105"/>
      <c r="K149" s="105"/>
      <c r="L149" s="105"/>
      <c r="M149" s="105"/>
      <c r="N149" s="105"/>
      <c r="O149" s="105"/>
      <c r="P149" s="105"/>
      <c r="Q149" s="105"/>
      <c r="R149" s="105"/>
      <c r="S149" s="105"/>
      <c r="T149" s="105"/>
    </row>
    <row r="150" spans="1:20" s="246" customFormat="1" ht="14.4" thickBot="1" x14ac:dyDescent="0.3">
      <c r="A150" s="202" t="s">
        <v>581</v>
      </c>
      <c r="B150" s="202"/>
      <c r="C150" s="134"/>
      <c r="D150" s="105"/>
      <c r="E150" s="105"/>
      <c r="F150" s="105"/>
      <c r="G150" s="105"/>
      <c r="H150" s="105"/>
      <c r="I150" s="105"/>
      <c r="J150" s="105"/>
      <c r="K150" s="105"/>
      <c r="L150" s="105"/>
      <c r="M150" s="105"/>
      <c r="N150" s="105"/>
      <c r="O150" s="105"/>
      <c r="P150" s="105"/>
      <c r="Q150" s="105"/>
      <c r="R150" s="105"/>
      <c r="S150" s="105"/>
      <c r="T150" s="105"/>
    </row>
    <row r="151" spans="1:20" ht="15" customHeight="1" x14ac:dyDescent="0.25">
      <c r="A151" s="263"/>
      <c r="B151" s="264"/>
      <c r="C151" s="62" t="s">
        <v>78</v>
      </c>
      <c r="D151" s="61"/>
      <c r="E151" s="61"/>
      <c r="F151" s="61"/>
      <c r="G151" s="61"/>
      <c r="H151" s="61"/>
      <c r="I151" s="61"/>
      <c r="J151" s="61"/>
      <c r="K151" s="61"/>
      <c r="L151" s="61"/>
      <c r="M151" s="61"/>
      <c r="N151" s="61"/>
      <c r="O151" s="61"/>
      <c r="P151" s="61"/>
      <c r="Q151" s="61"/>
      <c r="R151" s="61"/>
      <c r="S151" s="61"/>
      <c r="T151" s="61"/>
    </row>
    <row r="152" spans="1:20" x14ac:dyDescent="0.25">
      <c r="A152" s="404"/>
      <c r="B152" s="405"/>
      <c r="C152" s="45" t="s">
        <v>79</v>
      </c>
      <c r="D152" s="61"/>
      <c r="E152" s="61"/>
      <c r="F152" s="61"/>
      <c r="G152" s="61"/>
      <c r="H152" s="61"/>
      <c r="I152" s="61"/>
      <c r="J152" s="61"/>
      <c r="K152" s="61"/>
      <c r="L152" s="61"/>
      <c r="M152" s="61"/>
      <c r="N152" s="61"/>
      <c r="O152" s="61"/>
      <c r="P152" s="61"/>
      <c r="Q152" s="61"/>
      <c r="R152" s="61"/>
      <c r="S152" s="61"/>
      <c r="T152" s="61"/>
    </row>
    <row r="153" spans="1:20" x14ac:dyDescent="0.25">
      <c r="A153" s="432" t="s">
        <v>74</v>
      </c>
      <c r="B153" s="433"/>
      <c r="C153" s="44">
        <v>24</v>
      </c>
      <c r="D153" s="61"/>
      <c r="E153" s="61"/>
      <c r="F153" s="61"/>
      <c r="G153" s="61"/>
      <c r="H153" s="61"/>
      <c r="I153" s="61"/>
      <c r="J153" s="61"/>
      <c r="K153" s="61"/>
      <c r="L153" s="61"/>
      <c r="M153" s="61"/>
      <c r="N153" s="61"/>
      <c r="O153" s="61"/>
      <c r="P153" s="61"/>
      <c r="Q153" s="61"/>
      <c r="R153" s="61"/>
      <c r="S153" s="61"/>
      <c r="T153" s="61"/>
    </row>
    <row r="154" spans="1:20" x14ac:dyDescent="0.25">
      <c r="A154" s="404" t="s">
        <v>111</v>
      </c>
      <c r="B154" s="405"/>
      <c r="C154" s="23">
        <v>0.125</v>
      </c>
      <c r="D154" s="61"/>
      <c r="E154" s="61"/>
      <c r="F154" s="61"/>
      <c r="G154" s="61"/>
      <c r="H154" s="61"/>
      <c r="I154" s="61"/>
      <c r="J154" s="61"/>
      <c r="K154" s="61"/>
      <c r="L154" s="61"/>
      <c r="M154" s="61"/>
      <c r="N154" s="61"/>
      <c r="O154" s="61"/>
      <c r="P154" s="61"/>
      <c r="Q154" s="61"/>
      <c r="R154" s="61"/>
      <c r="S154" s="61"/>
      <c r="T154" s="61"/>
    </row>
    <row r="155" spans="1:20" x14ac:dyDescent="0.25">
      <c r="A155" s="404" t="s">
        <v>595</v>
      </c>
      <c r="B155" s="405"/>
      <c r="C155" s="23">
        <v>0.45833333333333331</v>
      </c>
      <c r="D155" s="61"/>
      <c r="E155" s="61"/>
      <c r="F155" s="61"/>
      <c r="G155" s="61"/>
      <c r="H155" s="61"/>
      <c r="I155" s="61"/>
      <c r="J155" s="61"/>
      <c r="K155" s="61"/>
      <c r="L155" s="61"/>
      <c r="M155" s="61"/>
      <c r="N155" s="61"/>
      <c r="O155" s="61"/>
      <c r="P155" s="61"/>
      <c r="Q155" s="61"/>
      <c r="R155" s="61"/>
      <c r="S155" s="61"/>
      <c r="T155" s="61"/>
    </row>
    <row r="156" spans="1:20" x14ac:dyDescent="0.25">
      <c r="A156" s="404" t="s">
        <v>113</v>
      </c>
      <c r="B156" s="405"/>
      <c r="C156" s="23">
        <v>0.125</v>
      </c>
      <c r="D156" s="61"/>
      <c r="E156" s="61"/>
      <c r="F156" s="61"/>
      <c r="G156" s="61"/>
      <c r="H156" s="61"/>
      <c r="I156" s="61"/>
      <c r="J156" s="61"/>
      <c r="K156" s="61"/>
      <c r="L156" s="61"/>
      <c r="M156" s="61"/>
      <c r="N156" s="61"/>
      <c r="O156" s="61"/>
      <c r="P156" s="61"/>
      <c r="Q156" s="61"/>
      <c r="R156" s="61"/>
      <c r="S156" s="61"/>
      <c r="T156" s="61"/>
    </row>
    <row r="157" spans="1:20" x14ac:dyDescent="0.25">
      <c r="A157" s="404" t="s">
        <v>596</v>
      </c>
      <c r="B157" s="405"/>
      <c r="C157" s="23">
        <v>0.25</v>
      </c>
      <c r="D157" s="61"/>
      <c r="E157" s="61"/>
      <c r="F157" s="61"/>
      <c r="G157" s="61"/>
      <c r="H157" s="61"/>
      <c r="I157" s="61"/>
      <c r="J157" s="61"/>
      <c r="K157" s="61"/>
      <c r="L157" s="61"/>
      <c r="M157" s="61"/>
      <c r="N157" s="61"/>
      <c r="O157" s="61"/>
      <c r="P157" s="61"/>
      <c r="Q157" s="61"/>
      <c r="R157" s="61"/>
      <c r="S157" s="61"/>
      <c r="T157" s="61"/>
    </row>
    <row r="158" spans="1:20" ht="15.75" customHeight="1" thickBot="1" x14ac:dyDescent="0.3">
      <c r="A158" s="434" t="s">
        <v>115</v>
      </c>
      <c r="B158" s="435"/>
      <c r="C158" s="25">
        <v>4.1666666666666664E-2</v>
      </c>
      <c r="D158" s="61"/>
      <c r="E158" s="61"/>
      <c r="F158" s="61"/>
      <c r="G158" s="61"/>
      <c r="H158" s="61"/>
      <c r="I158" s="61"/>
      <c r="J158" s="61"/>
      <c r="K158" s="61"/>
      <c r="L158" s="61"/>
      <c r="M158" s="61"/>
      <c r="N158" s="61"/>
      <c r="O158" s="61"/>
      <c r="P158" s="61"/>
      <c r="Q158" s="61"/>
      <c r="R158" s="61"/>
      <c r="S158" s="61"/>
      <c r="T158" s="61"/>
    </row>
    <row r="159" spans="1:20" ht="14.4" x14ac:dyDescent="0.3">
      <c r="A159" s="262" t="s">
        <v>37</v>
      </c>
      <c r="B159" s="262"/>
      <c r="C159" s="55"/>
      <c r="D159" s="61"/>
      <c r="E159" s="61"/>
      <c r="F159" s="61"/>
      <c r="G159" s="61"/>
      <c r="H159" s="61"/>
      <c r="I159" s="61"/>
      <c r="J159" s="61"/>
      <c r="K159" s="61"/>
      <c r="L159" s="61"/>
      <c r="M159" s="61"/>
      <c r="N159" s="61"/>
      <c r="O159" s="61"/>
      <c r="P159" s="61"/>
      <c r="Q159" s="61"/>
      <c r="R159" s="61"/>
      <c r="S159" s="61"/>
      <c r="T159" s="61"/>
    </row>
    <row r="160" spans="1:20" s="230" customFormat="1" ht="15" customHeight="1" x14ac:dyDescent="0.25">
      <c r="A160" s="249" t="s">
        <v>627</v>
      </c>
      <c r="B160" s="249"/>
      <c r="C160" s="55"/>
      <c r="D160" s="61"/>
      <c r="E160" s="61"/>
      <c r="F160" s="61"/>
      <c r="G160" s="61"/>
      <c r="H160" s="61"/>
      <c r="I160" s="61"/>
      <c r="J160" s="61"/>
      <c r="K160" s="61"/>
      <c r="L160" s="61"/>
      <c r="M160" s="61"/>
      <c r="N160" s="61"/>
      <c r="O160" s="61"/>
      <c r="P160" s="61"/>
      <c r="Q160" s="61"/>
      <c r="R160" s="61"/>
      <c r="S160" s="61"/>
      <c r="T160" s="61"/>
    </row>
    <row r="161" spans="1:20" x14ac:dyDescent="0.25">
      <c r="A161" s="412"/>
      <c r="B161" s="412"/>
      <c r="C161" s="55"/>
      <c r="D161" s="61"/>
      <c r="E161" s="61"/>
      <c r="F161" s="61"/>
      <c r="G161" s="61"/>
      <c r="H161" s="61"/>
      <c r="I161" s="61"/>
      <c r="J161" s="61"/>
      <c r="K161" s="61"/>
      <c r="L161" s="61"/>
      <c r="M161" s="61"/>
      <c r="N161" s="61"/>
      <c r="O161" s="61"/>
      <c r="P161" s="61"/>
      <c r="Q161" s="61"/>
      <c r="R161" s="61"/>
      <c r="S161" s="61"/>
      <c r="T161" s="61"/>
    </row>
    <row r="162" spans="1:20" s="230" customFormat="1" ht="15" customHeight="1" x14ac:dyDescent="0.25">
      <c r="A162" s="249" t="s">
        <v>626</v>
      </c>
      <c r="B162" s="249"/>
      <c r="C162" s="55"/>
      <c r="D162" s="61"/>
      <c r="E162" s="61"/>
      <c r="F162" s="61"/>
      <c r="G162" s="61"/>
      <c r="H162" s="61"/>
      <c r="I162" s="61"/>
      <c r="J162" s="61"/>
      <c r="K162" s="61"/>
      <c r="L162" s="61"/>
      <c r="M162" s="61"/>
      <c r="N162" s="61"/>
      <c r="O162" s="61"/>
      <c r="P162" s="61"/>
      <c r="Q162" s="61"/>
      <c r="R162" s="61"/>
      <c r="S162" s="61"/>
      <c r="T162" s="61"/>
    </row>
    <row r="163" spans="1:20" x14ac:dyDescent="0.25">
      <c r="A163" s="412"/>
      <c r="B163" s="412"/>
      <c r="C163" s="55"/>
      <c r="D163" s="61"/>
      <c r="E163" s="61"/>
      <c r="F163" s="61"/>
      <c r="G163" s="61"/>
      <c r="H163" s="61"/>
      <c r="I163" s="61"/>
      <c r="J163" s="61"/>
      <c r="K163" s="61"/>
      <c r="L163" s="61"/>
      <c r="M163" s="61"/>
      <c r="N163" s="61"/>
      <c r="O163" s="61"/>
      <c r="P163" s="61"/>
      <c r="Q163" s="61"/>
      <c r="R163" s="61"/>
      <c r="S163" s="61"/>
      <c r="T163" s="61"/>
    </row>
    <row r="164" spans="1:20" s="230" customFormat="1" ht="15" customHeight="1" x14ac:dyDescent="0.25">
      <c r="A164" s="248" t="s">
        <v>625</v>
      </c>
      <c r="B164" s="248"/>
      <c r="C164" s="61"/>
      <c r="D164" s="61"/>
      <c r="E164" s="61"/>
      <c r="F164" s="61"/>
      <c r="G164" s="61"/>
      <c r="H164" s="61"/>
      <c r="I164" s="61"/>
      <c r="J164" s="61"/>
      <c r="K164" s="61"/>
      <c r="L164" s="61"/>
      <c r="M164" s="61"/>
      <c r="N164" s="61"/>
      <c r="O164" s="61"/>
      <c r="P164" s="61"/>
      <c r="Q164" s="61"/>
      <c r="R164" s="61"/>
      <c r="S164" s="61"/>
      <c r="T164" s="61"/>
    </row>
    <row r="165" spans="1:20" x14ac:dyDescent="0.25">
      <c r="A165" s="307"/>
      <c r="B165" s="307"/>
      <c r="C165" s="61"/>
      <c r="D165" s="61"/>
      <c r="E165" s="61"/>
      <c r="F165" s="61"/>
      <c r="G165" s="61"/>
      <c r="H165" s="61"/>
      <c r="I165" s="61"/>
      <c r="J165" s="61"/>
      <c r="K165" s="61"/>
      <c r="L165" s="61"/>
      <c r="M165" s="61"/>
      <c r="N165" s="61"/>
      <c r="O165" s="61"/>
      <c r="P165" s="61"/>
      <c r="Q165" s="61"/>
      <c r="R165" s="61"/>
      <c r="S165" s="61"/>
      <c r="T165" s="61"/>
    </row>
    <row r="166" spans="1:20" s="230" customFormat="1" ht="14.4" thickBot="1" x14ac:dyDescent="0.3">
      <c r="A166" s="204" t="s">
        <v>582</v>
      </c>
      <c r="B166" s="204"/>
      <c r="C166" s="63"/>
      <c r="D166" s="63"/>
      <c r="E166" s="61"/>
      <c r="F166" s="61"/>
      <c r="G166" s="61"/>
      <c r="H166" s="61"/>
      <c r="I166" s="61"/>
      <c r="J166" s="61"/>
      <c r="K166" s="61"/>
      <c r="L166" s="61"/>
      <c r="M166" s="61"/>
      <c r="N166" s="61"/>
      <c r="O166" s="61"/>
      <c r="P166" s="61"/>
      <c r="Q166" s="61"/>
      <c r="R166" s="61"/>
      <c r="S166" s="61"/>
      <c r="T166" s="61"/>
    </row>
    <row r="167" spans="1:20" ht="15" customHeight="1" x14ac:dyDescent="0.25">
      <c r="A167" s="263"/>
      <c r="B167" s="264"/>
      <c r="C167" s="62" t="s">
        <v>78</v>
      </c>
      <c r="D167" s="61"/>
      <c r="E167" s="61"/>
      <c r="F167" s="61"/>
      <c r="G167" s="61"/>
      <c r="H167" s="61"/>
      <c r="I167" s="61"/>
      <c r="J167" s="61"/>
      <c r="K167" s="61"/>
      <c r="L167" s="61"/>
      <c r="M167" s="61"/>
      <c r="N167" s="61"/>
      <c r="O167" s="61"/>
      <c r="P167" s="61"/>
      <c r="Q167" s="61"/>
      <c r="R167" s="61"/>
      <c r="S167" s="61"/>
      <c r="T167" s="61"/>
    </row>
    <row r="168" spans="1:20" x14ac:dyDescent="0.25">
      <c r="A168" s="404"/>
      <c r="B168" s="405"/>
      <c r="C168" s="45" t="s">
        <v>79</v>
      </c>
      <c r="D168" s="61"/>
      <c r="E168" s="61"/>
      <c r="F168" s="61"/>
      <c r="G168" s="61"/>
      <c r="H168" s="61"/>
      <c r="I168" s="61"/>
      <c r="J168" s="61"/>
      <c r="K168" s="61"/>
      <c r="L168" s="61"/>
      <c r="M168" s="61"/>
      <c r="N168" s="61"/>
      <c r="O168" s="61"/>
      <c r="P168" s="61"/>
      <c r="Q168" s="61"/>
      <c r="R168" s="61"/>
      <c r="S168" s="61"/>
      <c r="T168" s="61"/>
    </row>
    <row r="169" spans="1:20" x14ac:dyDescent="0.25">
      <c r="A169" s="432" t="s">
        <v>74</v>
      </c>
      <c r="B169" s="433"/>
      <c r="C169" s="44">
        <v>80</v>
      </c>
      <c r="D169" s="61"/>
      <c r="E169" s="61"/>
      <c r="F169" s="61"/>
      <c r="G169" s="61"/>
      <c r="H169" s="61"/>
      <c r="I169" s="61"/>
      <c r="J169" s="61"/>
      <c r="K169" s="61"/>
      <c r="L169" s="61"/>
      <c r="M169" s="61"/>
      <c r="N169" s="61"/>
      <c r="O169" s="61"/>
      <c r="P169" s="61"/>
      <c r="Q169" s="61"/>
      <c r="R169" s="61"/>
      <c r="S169" s="61"/>
      <c r="T169" s="61"/>
    </row>
    <row r="170" spans="1:20" x14ac:dyDescent="0.25">
      <c r="A170" s="404" t="s">
        <v>80</v>
      </c>
      <c r="B170" s="405"/>
      <c r="C170" s="23">
        <f>66/C169</f>
        <v>0.82499999999999996</v>
      </c>
      <c r="D170" s="61"/>
      <c r="E170" s="61"/>
      <c r="F170" s="61"/>
      <c r="G170" s="61"/>
      <c r="H170" s="61"/>
      <c r="I170" s="61"/>
      <c r="J170" s="61"/>
      <c r="K170" s="61"/>
      <c r="L170" s="61"/>
      <c r="M170" s="61"/>
      <c r="N170" s="61"/>
      <c r="O170" s="61"/>
      <c r="P170" s="61"/>
      <c r="Q170" s="61"/>
      <c r="R170" s="61"/>
      <c r="S170" s="61"/>
      <c r="T170" s="61"/>
    </row>
    <row r="171" spans="1:20" ht="15.75" customHeight="1" x14ac:dyDescent="0.25">
      <c r="A171" s="404" t="s">
        <v>81</v>
      </c>
      <c r="B171" s="405"/>
      <c r="C171" s="23">
        <f>9/C169</f>
        <v>0.1125</v>
      </c>
      <c r="D171" s="61"/>
      <c r="E171" s="61"/>
      <c r="F171" s="61"/>
      <c r="G171" s="61"/>
      <c r="H171" s="61"/>
      <c r="I171" s="61"/>
      <c r="J171" s="61"/>
      <c r="K171" s="61"/>
      <c r="L171" s="61"/>
      <c r="M171" s="61"/>
      <c r="N171" s="61"/>
      <c r="O171" s="61"/>
      <c r="P171" s="61"/>
      <c r="Q171" s="61"/>
      <c r="R171" s="61"/>
      <c r="S171" s="61"/>
      <c r="T171" s="61"/>
    </row>
    <row r="172" spans="1:20" ht="15.75" customHeight="1" thickBot="1" x14ac:dyDescent="0.3">
      <c r="A172" s="310" t="s">
        <v>605</v>
      </c>
      <c r="B172" s="435"/>
      <c r="C172" s="25">
        <f>5/C169</f>
        <v>6.25E-2</v>
      </c>
      <c r="D172" s="61"/>
      <c r="E172" s="61"/>
      <c r="F172" s="61"/>
      <c r="G172" s="61"/>
      <c r="H172" s="61"/>
      <c r="I172" s="61"/>
      <c r="J172" s="61"/>
      <c r="K172" s="61"/>
      <c r="L172" s="61"/>
      <c r="M172" s="61"/>
      <c r="N172" s="61"/>
      <c r="O172" s="61"/>
      <c r="P172" s="61"/>
      <c r="Q172" s="61"/>
      <c r="R172" s="61"/>
      <c r="S172" s="61"/>
      <c r="T172" s="61"/>
    </row>
    <row r="173" spans="1:20" x14ac:dyDescent="0.25">
      <c r="A173" s="266"/>
      <c r="B173" s="266"/>
      <c r="C173" s="61"/>
      <c r="D173" s="61"/>
      <c r="E173" s="61"/>
      <c r="F173" s="61"/>
      <c r="G173" s="61"/>
      <c r="H173" s="61"/>
      <c r="I173" s="61"/>
      <c r="J173" s="61"/>
      <c r="K173" s="61"/>
      <c r="L173" s="61"/>
      <c r="M173" s="61"/>
      <c r="N173" s="61"/>
      <c r="O173" s="61"/>
      <c r="P173" s="61"/>
      <c r="Q173" s="61"/>
      <c r="R173" s="61"/>
      <c r="S173" s="61"/>
      <c r="T173" s="61"/>
    </row>
    <row r="174" spans="1:20" s="230" customFormat="1" ht="14.4" thickBot="1" x14ac:dyDescent="0.3">
      <c r="A174" s="204" t="s">
        <v>583</v>
      </c>
      <c r="B174" s="204"/>
      <c r="C174" s="63"/>
      <c r="D174" s="63"/>
      <c r="E174" s="61"/>
      <c r="F174" s="61"/>
      <c r="G174" s="61"/>
      <c r="H174" s="61"/>
      <c r="I174" s="61"/>
      <c r="J174" s="61"/>
      <c r="K174" s="61"/>
      <c r="L174" s="61"/>
      <c r="M174" s="61"/>
      <c r="N174" s="61"/>
      <c r="O174" s="61"/>
      <c r="P174" s="61"/>
      <c r="Q174" s="61"/>
      <c r="R174" s="61"/>
      <c r="S174" s="61"/>
      <c r="T174" s="61"/>
    </row>
    <row r="175" spans="1:20" ht="15" customHeight="1" x14ac:dyDescent="0.25">
      <c r="A175" s="263"/>
      <c r="B175" s="264"/>
      <c r="C175" s="62" t="s">
        <v>78</v>
      </c>
      <c r="D175" s="61"/>
      <c r="E175" s="61"/>
      <c r="F175" s="61"/>
      <c r="G175" s="61"/>
      <c r="H175" s="61"/>
      <c r="I175" s="61"/>
      <c r="J175" s="61"/>
      <c r="K175" s="61"/>
      <c r="L175" s="61"/>
      <c r="M175" s="61"/>
      <c r="N175" s="61"/>
      <c r="O175" s="61"/>
      <c r="P175" s="61"/>
      <c r="Q175" s="61"/>
      <c r="R175" s="61"/>
      <c r="S175" s="61"/>
      <c r="T175" s="61"/>
    </row>
    <row r="176" spans="1:20" x14ac:dyDescent="0.25">
      <c r="A176" s="404"/>
      <c r="B176" s="405"/>
      <c r="C176" s="45" t="s">
        <v>79</v>
      </c>
      <c r="D176" s="61"/>
      <c r="E176" s="61"/>
      <c r="F176" s="61"/>
      <c r="G176" s="61"/>
      <c r="H176" s="61"/>
      <c r="I176" s="61"/>
      <c r="J176" s="61"/>
      <c r="K176" s="61"/>
      <c r="L176" s="61"/>
      <c r="M176" s="61"/>
      <c r="N176" s="61"/>
      <c r="O176" s="61"/>
      <c r="P176" s="61"/>
      <c r="Q176" s="61"/>
      <c r="R176" s="61"/>
      <c r="S176" s="61"/>
      <c r="T176" s="61"/>
    </row>
    <row r="177" spans="1:34" x14ac:dyDescent="0.25">
      <c r="A177" s="432" t="s">
        <v>74</v>
      </c>
      <c r="B177" s="433"/>
      <c r="C177" s="44">
        <v>80</v>
      </c>
      <c r="D177" s="61"/>
      <c r="E177" s="61"/>
      <c r="F177" s="61"/>
      <c r="G177" s="61"/>
      <c r="H177" s="61"/>
      <c r="I177" s="61"/>
      <c r="J177" s="61"/>
      <c r="K177" s="61"/>
      <c r="L177" s="61"/>
      <c r="M177" s="61"/>
      <c r="N177" s="61"/>
      <c r="O177" s="61"/>
      <c r="P177" s="61"/>
      <c r="Q177" s="61"/>
      <c r="R177" s="61"/>
      <c r="S177" s="61"/>
      <c r="T177" s="61"/>
    </row>
    <row r="178" spans="1:34" x14ac:dyDescent="0.25">
      <c r="A178" s="404" t="s">
        <v>80</v>
      </c>
      <c r="B178" s="405"/>
      <c r="C178" s="23">
        <f>69/C177</f>
        <v>0.86250000000000004</v>
      </c>
      <c r="D178" s="61"/>
      <c r="E178" s="61"/>
      <c r="F178" s="61"/>
      <c r="G178" s="61"/>
      <c r="H178" s="61"/>
      <c r="I178" s="61"/>
      <c r="J178" s="61"/>
      <c r="K178" s="61"/>
      <c r="L178" s="61"/>
      <c r="M178" s="61"/>
      <c r="N178" s="61"/>
      <c r="O178" s="61"/>
      <c r="P178" s="61"/>
      <c r="Q178" s="61"/>
      <c r="R178" s="61"/>
      <c r="S178" s="61"/>
      <c r="T178" s="61"/>
    </row>
    <row r="179" spans="1:34" ht="15.75" customHeight="1" x14ac:dyDescent="0.25">
      <c r="A179" s="404" t="s">
        <v>81</v>
      </c>
      <c r="B179" s="405"/>
      <c r="C179" s="23">
        <f>3/C177</f>
        <v>3.7499999999999999E-2</v>
      </c>
      <c r="D179" s="61"/>
      <c r="E179" s="61"/>
      <c r="F179" s="61"/>
      <c r="G179" s="61"/>
      <c r="H179" s="61"/>
      <c r="I179" s="61"/>
      <c r="J179" s="61"/>
      <c r="K179" s="61"/>
      <c r="L179" s="61"/>
      <c r="M179" s="61"/>
      <c r="N179" s="61"/>
      <c r="O179" s="61"/>
      <c r="P179" s="61"/>
      <c r="Q179" s="61"/>
      <c r="R179" s="61"/>
      <c r="S179" s="61"/>
      <c r="T179" s="61"/>
    </row>
    <row r="180" spans="1:34" ht="15.75" customHeight="1" x14ac:dyDescent="0.25">
      <c r="A180" s="308" t="s">
        <v>608</v>
      </c>
      <c r="B180" s="405"/>
      <c r="C180" s="23">
        <f>5/C177</f>
        <v>6.25E-2</v>
      </c>
      <c r="D180" s="61"/>
      <c r="E180" s="61"/>
      <c r="F180" s="61"/>
      <c r="G180" s="61"/>
      <c r="H180" s="61"/>
      <c r="I180" s="61"/>
      <c r="J180" s="61"/>
      <c r="K180" s="61"/>
      <c r="L180" s="61"/>
      <c r="M180" s="61"/>
      <c r="N180" s="61"/>
      <c r="O180" s="61"/>
      <c r="P180" s="61"/>
      <c r="Q180" s="61"/>
      <c r="R180" s="61"/>
      <c r="S180" s="61"/>
      <c r="T180" s="61"/>
    </row>
    <row r="181" spans="1:34" ht="15.75" customHeight="1" thickBot="1" x14ac:dyDescent="0.3">
      <c r="A181" s="310" t="s">
        <v>605</v>
      </c>
      <c r="B181" s="435"/>
      <c r="C181" s="25">
        <f>3/C177</f>
        <v>3.7499999999999999E-2</v>
      </c>
      <c r="D181" s="61"/>
      <c r="E181" s="61"/>
      <c r="F181" s="61"/>
      <c r="G181" s="61"/>
      <c r="H181" s="61"/>
      <c r="I181" s="61"/>
      <c r="J181" s="61"/>
      <c r="K181" s="61"/>
      <c r="L181" s="61"/>
      <c r="M181" s="61"/>
      <c r="N181" s="61"/>
      <c r="O181" s="61"/>
      <c r="P181" s="61"/>
      <c r="Q181" s="61"/>
      <c r="R181" s="61"/>
      <c r="S181" s="61"/>
      <c r="T181" s="61"/>
    </row>
    <row r="182" spans="1:34" x14ac:dyDescent="0.25">
      <c r="A182" s="266"/>
      <c r="B182" s="266"/>
      <c r="C182" s="61"/>
      <c r="D182" s="61"/>
      <c r="E182" s="61"/>
      <c r="F182" s="61"/>
      <c r="G182" s="61"/>
      <c r="H182" s="61"/>
      <c r="I182" s="61"/>
      <c r="J182" s="61"/>
      <c r="K182" s="61"/>
      <c r="L182" s="61"/>
      <c r="M182" s="61"/>
      <c r="N182" s="61"/>
      <c r="O182" s="61"/>
      <c r="P182" s="61"/>
      <c r="Q182" s="61"/>
      <c r="R182" s="61"/>
      <c r="S182" s="61"/>
      <c r="T182" s="61"/>
    </row>
    <row r="183" spans="1:34" s="230" customFormat="1" x14ac:dyDescent="0.25">
      <c r="A183" s="110" t="s">
        <v>624</v>
      </c>
      <c r="B183" s="110"/>
      <c r="C183" s="63"/>
      <c r="D183" s="63"/>
      <c r="E183" s="61"/>
      <c r="F183" s="61"/>
      <c r="G183" s="61"/>
      <c r="H183" s="61"/>
      <c r="I183" s="61"/>
      <c r="J183" s="61"/>
      <c r="K183" s="61"/>
      <c r="L183" s="61"/>
      <c r="M183" s="61"/>
      <c r="N183" s="61"/>
      <c r="O183" s="61"/>
      <c r="P183" s="61"/>
      <c r="Q183" s="61"/>
      <c r="R183" s="61"/>
      <c r="S183" s="61"/>
      <c r="T183" s="61"/>
    </row>
    <row r="184" spans="1:34" x14ac:dyDescent="0.25">
      <c r="A184" s="307"/>
      <c r="B184" s="307"/>
      <c r="C184" s="61"/>
      <c r="D184" s="61"/>
      <c r="E184" s="61"/>
      <c r="F184" s="61"/>
      <c r="G184" s="61"/>
      <c r="H184" s="61"/>
      <c r="I184" s="61"/>
      <c r="J184" s="61"/>
      <c r="K184" s="61"/>
      <c r="L184" s="61"/>
      <c r="M184" s="61"/>
      <c r="N184" s="61"/>
      <c r="O184" s="61"/>
      <c r="P184" s="61"/>
      <c r="Q184" s="61"/>
      <c r="R184" s="61"/>
      <c r="S184" s="61"/>
      <c r="T184" s="61"/>
    </row>
    <row r="185" spans="1:34" s="230" customFormat="1" x14ac:dyDescent="0.25">
      <c r="A185" s="110" t="s">
        <v>623</v>
      </c>
      <c r="B185" s="110"/>
      <c r="C185" s="63"/>
      <c r="D185" s="63"/>
      <c r="E185" s="61"/>
      <c r="F185" s="61"/>
      <c r="G185" s="61"/>
      <c r="H185" s="61"/>
      <c r="I185" s="61"/>
      <c r="J185" s="61"/>
      <c r="K185" s="61"/>
      <c r="L185" s="61"/>
      <c r="M185" s="61"/>
      <c r="N185" s="61"/>
      <c r="O185" s="61"/>
      <c r="P185" s="61"/>
      <c r="Q185" s="61"/>
      <c r="R185" s="61"/>
      <c r="S185" s="61"/>
      <c r="T185" s="61"/>
    </row>
    <row r="186" spans="1:34" x14ac:dyDescent="0.25">
      <c r="A186" s="307"/>
      <c r="B186" s="307"/>
      <c r="C186" s="61"/>
      <c r="D186" s="61"/>
      <c r="E186" s="61"/>
      <c r="F186" s="61"/>
      <c r="G186" s="61"/>
      <c r="H186" s="61"/>
      <c r="I186" s="61"/>
      <c r="J186" s="61"/>
      <c r="K186" s="61"/>
      <c r="L186" s="61"/>
      <c r="M186" s="61"/>
      <c r="N186" s="61"/>
      <c r="O186" s="61"/>
      <c r="P186" s="61"/>
      <c r="Q186" s="61"/>
      <c r="R186" s="61"/>
      <c r="S186" s="61"/>
      <c r="T186" s="61"/>
    </row>
    <row r="187" spans="1:34" s="230" customFormat="1" x14ac:dyDescent="0.25">
      <c r="A187" s="110" t="s">
        <v>622</v>
      </c>
      <c r="B187" s="110"/>
      <c r="C187" s="63"/>
      <c r="D187" s="63"/>
      <c r="E187" s="61"/>
      <c r="F187" s="61"/>
      <c r="G187" s="61"/>
      <c r="H187" s="61"/>
      <c r="I187" s="61"/>
      <c r="J187" s="61"/>
      <c r="K187" s="61"/>
      <c r="L187" s="61"/>
      <c r="M187" s="61"/>
      <c r="N187" s="61"/>
      <c r="O187" s="61"/>
      <c r="P187" s="61"/>
      <c r="Q187" s="61"/>
      <c r="R187" s="61"/>
      <c r="S187" s="61"/>
      <c r="T187" s="61"/>
    </row>
    <row r="188" spans="1:34" x14ac:dyDescent="0.25">
      <c r="A188" s="266"/>
      <c r="B188" s="266"/>
      <c r="C188" s="55"/>
      <c r="D188" s="61"/>
      <c r="E188" s="61"/>
      <c r="F188" s="61"/>
      <c r="G188" s="61"/>
      <c r="H188" s="61"/>
      <c r="I188" s="61"/>
      <c r="J188" s="61"/>
      <c r="K188" s="61"/>
      <c r="L188" s="61"/>
      <c r="M188" s="61"/>
      <c r="N188" s="61"/>
      <c r="O188" s="61"/>
      <c r="P188" s="61"/>
      <c r="Q188" s="61"/>
      <c r="R188" s="61"/>
      <c r="S188" s="61"/>
      <c r="T188" s="61"/>
    </row>
    <row r="189" spans="1:34" s="230" customFormat="1" x14ac:dyDescent="0.25">
      <c r="A189" s="231" t="s">
        <v>621</v>
      </c>
      <c r="B189" s="231"/>
      <c r="C189" s="126"/>
      <c r="D189" s="63"/>
      <c r="E189" s="61"/>
      <c r="F189" s="61"/>
      <c r="G189" s="61"/>
      <c r="H189" s="61"/>
      <c r="I189" s="61"/>
      <c r="J189" s="61"/>
      <c r="K189" s="61"/>
      <c r="L189" s="61"/>
      <c r="M189" s="61"/>
      <c r="N189" s="61"/>
      <c r="O189" s="61"/>
      <c r="P189" s="61"/>
      <c r="Q189" s="61"/>
      <c r="R189" s="61"/>
      <c r="S189" s="61"/>
      <c r="T189" s="61"/>
    </row>
    <row r="190" spans="1:34" ht="14.4" x14ac:dyDescent="0.3">
      <c r="A190" s="460" t="s">
        <v>37</v>
      </c>
      <c r="B190" s="460"/>
      <c r="C190" s="55"/>
      <c r="D190" s="61"/>
      <c r="E190" s="61"/>
      <c r="F190" s="61"/>
      <c r="G190" s="61"/>
      <c r="H190" s="61"/>
      <c r="I190" s="61"/>
      <c r="J190" s="61"/>
      <c r="K190" s="61"/>
      <c r="L190" s="61"/>
      <c r="M190" s="61"/>
      <c r="N190" s="61"/>
      <c r="O190" s="61"/>
      <c r="P190" s="61"/>
      <c r="Q190" s="61"/>
      <c r="R190" s="61"/>
      <c r="S190" s="61"/>
      <c r="T190" s="61"/>
    </row>
    <row r="191" spans="1:34" s="230" customFormat="1" ht="14.25" customHeight="1" x14ac:dyDescent="0.25">
      <c r="A191" s="180" t="s">
        <v>33</v>
      </c>
      <c r="B191" s="180"/>
      <c r="C191" s="180"/>
      <c r="D191" s="55"/>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row>
    <row r="192" spans="1:34" s="230" customFormat="1" ht="14.25" customHeight="1" x14ac:dyDescent="0.25">
      <c r="A192" s="183" t="s">
        <v>616</v>
      </c>
      <c r="B192" s="183"/>
      <c r="C192" s="183"/>
      <c r="D192" s="55"/>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row>
    <row r="193" spans="1:20" s="230" customFormat="1" ht="14.25" customHeight="1" x14ac:dyDescent="0.25">
      <c r="A193" s="180" t="s">
        <v>646</v>
      </c>
      <c r="B193" s="180"/>
      <c r="C193" s="180"/>
      <c r="D193" s="55"/>
      <c r="E193" s="61"/>
      <c r="F193" s="61"/>
      <c r="G193" s="61"/>
      <c r="H193" s="61"/>
      <c r="I193" s="61"/>
      <c r="J193" s="61"/>
      <c r="K193" s="61"/>
      <c r="L193" s="61"/>
      <c r="M193" s="61"/>
      <c r="N193" s="61"/>
      <c r="O193" s="61"/>
      <c r="P193" s="61"/>
    </row>
    <row r="194" spans="1:20" x14ac:dyDescent="0.25">
      <c r="C194" s="61"/>
      <c r="D194" s="61"/>
      <c r="E194" s="61"/>
      <c r="F194" s="61"/>
      <c r="G194" s="61"/>
      <c r="H194" s="61"/>
      <c r="I194" s="61"/>
      <c r="J194" s="61"/>
      <c r="K194" s="61"/>
      <c r="L194" s="61"/>
      <c r="M194" s="61"/>
      <c r="N194" s="61"/>
      <c r="O194" s="61"/>
      <c r="P194" s="61"/>
      <c r="Q194" s="61"/>
      <c r="R194" s="61"/>
      <c r="S194" s="61"/>
      <c r="T194" s="61"/>
    </row>
    <row r="195" spans="1:20" x14ac:dyDescent="0.25">
      <c r="C195" s="61"/>
      <c r="D195" s="61"/>
      <c r="E195" s="61"/>
      <c r="F195" s="61"/>
      <c r="G195" s="61"/>
      <c r="H195" s="61"/>
      <c r="I195" s="61"/>
      <c r="J195" s="61"/>
      <c r="K195" s="61"/>
      <c r="L195" s="61"/>
      <c r="M195" s="61"/>
      <c r="N195" s="61"/>
      <c r="O195" s="61"/>
      <c r="P195" s="61"/>
      <c r="Q195" s="61"/>
      <c r="R195" s="61"/>
      <c r="S195" s="61"/>
      <c r="T195" s="61"/>
    </row>
    <row r="196" spans="1:20" x14ac:dyDescent="0.25">
      <c r="C196" s="61"/>
      <c r="D196" s="61"/>
      <c r="E196" s="61"/>
      <c r="F196" s="61"/>
      <c r="G196" s="61"/>
      <c r="H196" s="61"/>
      <c r="I196" s="61"/>
      <c r="J196" s="61"/>
      <c r="K196" s="61"/>
      <c r="L196" s="61"/>
      <c r="M196" s="61"/>
      <c r="N196" s="61"/>
      <c r="O196" s="61"/>
      <c r="P196" s="61"/>
      <c r="Q196" s="61"/>
      <c r="R196" s="61"/>
      <c r="S196" s="61"/>
      <c r="T196" s="61"/>
    </row>
    <row r="197" spans="1:20" x14ac:dyDescent="0.25">
      <c r="C197" s="61"/>
      <c r="D197" s="61"/>
      <c r="E197" s="61"/>
      <c r="F197" s="61"/>
      <c r="G197" s="61"/>
      <c r="H197" s="61"/>
      <c r="I197" s="61"/>
      <c r="J197" s="61"/>
      <c r="K197" s="61"/>
      <c r="L197" s="61"/>
      <c r="M197" s="61"/>
      <c r="N197" s="61"/>
      <c r="O197" s="61"/>
      <c r="P197" s="61"/>
      <c r="Q197" s="61"/>
      <c r="R197" s="61"/>
      <c r="S197" s="61"/>
      <c r="T197" s="61"/>
    </row>
    <row r="198" spans="1:20" x14ac:dyDescent="0.25">
      <c r="C198" s="61"/>
      <c r="D198" s="61"/>
      <c r="E198" s="61"/>
      <c r="F198" s="61"/>
      <c r="G198" s="61"/>
      <c r="H198" s="61"/>
      <c r="I198" s="61"/>
      <c r="J198" s="61"/>
      <c r="K198" s="61"/>
      <c r="L198" s="61"/>
      <c r="M198" s="61"/>
      <c r="N198" s="61"/>
      <c r="O198" s="61"/>
      <c r="P198" s="61"/>
      <c r="Q198" s="61"/>
      <c r="R198" s="61"/>
      <c r="S198" s="61"/>
      <c r="T198" s="61"/>
    </row>
    <row r="199" spans="1:20" x14ac:dyDescent="0.25">
      <c r="C199" s="61"/>
      <c r="D199" s="61"/>
      <c r="E199" s="61"/>
      <c r="F199" s="61"/>
      <c r="G199" s="61"/>
      <c r="H199" s="61"/>
      <c r="I199" s="61"/>
      <c r="J199" s="61"/>
      <c r="K199" s="61"/>
      <c r="L199" s="61"/>
      <c r="M199" s="61"/>
      <c r="N199" s="61"/>
      <c r="O199" s="61"/>
      <c r="P199" s="61"/>
      <c r="Q199" s="61"/>
      <c r="R199" s="61"/>
      <c r="S199" s="61"/>
      <c r="T199" s="61"/>
    </row>
    <row r="200" spans="1:20" x14ac:dyDescent="0.25">
      <c r="C200" s="61"/>
      <c r="D200" s="61"/>
      <c r="E200" s="61"/>
      <c r="F200" s="61"/>
      <c r="G200" s="61"/>
      <c r="H200" s="61"/>
      <c r="I200" s="61"/>
      <c r="J200" s="61"/>
      <c r="K200" s="61"/>
      <c r="L200" s="61"/>
      <c r="M200" s="61"/>
      <c r="N200" s="61"/>
      <c r="O200" s="61"/>
      <c r="P200" s="61"/>
      <c r="Q200" s="61"/>
      <c r="R200" s="61"/>
      <c r="S200" s="61"/>
      <c r="T200" s="61"/>
    </row>
    <row r="201" spans="1:20" x14ac:dyDescent="0.25">
      <c r="C201" s="61"/>
      <c r="D201" s="61"/>
      <c r="E201" s="61"/>
      <c r="F201" s="61"/>
      <c r="G201" s="61"/>
      <c r="H201" s="61"/>
      <c r="I201" s="61"/>
      <c r="J201" s="61"/>
      <c r="K201" s="61"/>
      <c r="L201" s="61"/>
      <c r="M201" s="61"/>
      <c r="N201" s="61"/>
      <c r="O201" s="61"/>
      <c r="P201" s="61"/>
      <c r="Q201" s="61"/>
      <c r="R201" s="61"/>
      <c r="S201" s="61"/>
      <c r="T201" s="61"/>
    </row>
    <row r="202" spans="1:20" x14ac:dyDescent="0.25">
      <c r="C202" s="61"/>
      <c r="D202" s="61"/>
      <c r="E202" s="61"/>
      <c r="F202" s="61"/>
      <c r="G202" s="61"/>
      <c r="H202" s="61"/>
      <c r="I202" s="61"/>
      <c r="J202" s="61"/>
      <c r="K202" s="61"/>
      <c r="L202" s="61"/>
      <c r="M202" s="61"/>
      <c r="N202" s="61"/>
      <c r="O202" s="61"/>
      <c r="P202" s="61"/>
      <c r="Q202" s="61"/>
      <c r="R202" s="61"/>
      <c r="S202" s="61"/>
      <c r="T202" s="61"/>
    </row>
    <row r="203" spans="1:20" x14ac:dyDescent="0.25">
      <c r="C203" s="61"/>
      <c r="D203" s="61"/>
      <c r="E203" s="61"/>
      <c r="F203" s="61"/>
      <c r="G203" s="61"/>
      <c r="H203" s="61"/>
      <c r="I203" s="61"/>
      <c r="J203" s="61"/>
      <c r="K203" s="61"/>
      <c r="L203" s="61"/>
      <c r="M203" s="61"/>
      <c r="N203" s="61"/>
      <c r="O203" s="61"/>
      <c r="P203" s="61"/>
      <c r="Q203" s="61"/>
      <c r="R203" s="61"/>
      <c r="S203" s="61"/>
      <c r="T203" s="61"/>
    </row>
    <row r="204" spans="1:20" x14ac:dyDescent="0.25">
      <c r="C204" s="61"/>
      <c r="D204" s="61"/>
      <c r="E204" s="61"/>
      <c r="F204" s="61"/>
      <c r="G204" s="61"/>
      <c r="H204" s="61"/>
      <c r="I204" s="61"/>
      <c r="J204" s="61"/>
      <c r="K204" s="61"/>
      <c r="L204" s="61"/>
      <c r="M204" s="61"/>
      <c r="N204" s="61"/>
      <c r="O204" s="61"/>
      <c r="P204" s="61"/>
      <c r="Q204" s="61"/>
      <c r="R204" s="61"/>
      <c r="S204" s="61"/>
      <c r="T204" s="61"/>
    </row>
    <row r="205" spans="1:20" x14ac:dyDescent="0.25">
      <c r="C205" s="61"/>
      <c r="D205" s="61"/>
      <c r="E205" s="61"/>
      <c r="F205" s="61"/>
      <c r="G205" s="61"/>
      <c r="H205" s="61"/>
      <c r="I205" s="61"/>
      <c r="J205" s="61"/>
      <c r="K205" s="61"/>
      <c r="L205" s="61"/>
      <c r="M205" s="61"/>
      <c r="N205" s="61"/>
      <c r="O205" s="61"/>
      <c r="P205" s="61"/>
      <c r="Q205" s="61"/>
      <c r="R205" s="61"/>
      <c r="S205" s="61"/>
      <c r="T205" s="61"/>
    </row>
    <row r="206" spans="1:20" x14ac:dyDescent="0.25">
      <c r="C206" s="61"/>
      <c r="D206" s="61"/>
      <c r="E206" s="61"/>
      <c r="F206" s="61"/>
      <c r="G206" s="61"/>
      <c r="H206" s="61"/>
      <c r="I206" s="61"/>
      <c r="J206" s="61"/>
      <c r="K206" s="61"/>
      <c r="L206" s="61"/>
      <c r="M206" s="61"/>
      <c r="N206" s="61"/>
      <c r="O206" s="61"/>
      <c r="P206" s="61"/>
      <c r="Q206" s="61"/>
      <c r="R206" s="61"/>
      <c r="S206" s="61"/>
      <c r="T206" s="61"/>
    </row>
    <row r="207" spans="1:20" x14ac:dyDescent="0.25">
      <c r="C207" s="61"/>
      <c r="D207" s="61"/>
      <c r="E207" s="61"/>
      <c r="F207" s="61"/>
      <c r="G207" s="61"/>
      <c r="H207" s="61"/>
      <c r="I207" s="61"/>
      <c r="J207" s="61"/>
      <c r="K207" s="61"/>
      <c r="L207" s="61"/>
      <c r="M207" s="61"/>
      <c r="N207" s="61"/>
      <c r="O207" s="61"/>
      <c r="P207" s="61"/>
      <c r="Q207" s="61"/>
      <c r="R207" s="61"/>
      <c r="S207" s="61"/>
      <c r="T207" s="61"/>
    </row>
    <row r="208" spans="1:20" x14ac:dyDescent="0.25">
      <c r="C208" s="61"/>
      <c r="D208" s="61"/>
      <c r="E208" s="61"/>
      <c r="F208" s="61"/>
      <c r="G208" s="61"/>
      <c r="H208" s="61"/>
      <c r="I208" s="61"/>
      <c r="J208" s="61"/>
      <c r="K208" s="61"/>
      <c r="L208" s="61"/>
      <c r="M208" s="61"/>
      <c r="N208" s="61"/>
      <c r="O208" s="61"/>
      <c r="P208" s="61"/>
      <c r="Q208" s="61"/>
      <c r="R208" s="61"/>
      <c r="S208" s="61"/>
      <c r="T208" s="61"/>
    </row>
    <row r="209" spans="3:20" x14ac:dyDescent="0.25">
      <c r="C209" s="61"/>
      <c r="D209" s="61"/>
      <c r="E209" s="61"/>
      <c r="F209" s="61"/>
      <c r="G209" s="61"/>
      <c r="H209" s="61"/>
      <c r="I209" s="61"/>
      <c r="J209" s="61"/>
      <c r="K209" s="61"/>
      <c r="L209" s="61"/>
      <c r="M209" s="61"/>
      <c r="N209" s="61"/>
      <c r="O209" s="61"/>
      <c r="P209" s="61"/>
      <c r="Q209" s="61"/>
      <c r="R209" s="61"/>
      <c r="S209" s="61"/>
      <c r="T209" s="61"/>
    </row>
    <row r="210" spans="3:20" x14ac:dyDescent="0.25">
      <c r="C210" s="61"/>
      <c r="D210" s="61"/>
      <c r="E210" s="61"/>
      <c r="F210" s="61"/>
      <c r="G210" s="61"/>
      <c r="H210" s="61"/>
      <c r="I210" s="61"/>
      <c r="J210" s="61"/>
      <c r="K210" s="61"/>
      <c r="L210" s="61"/>
      <c r="M210" s="61"/>
      <c r="N210" s="61"/>
      <c r="O210" s="61"/>
      <c r="P210" s="61"/>
      <c r="Q210" s="61"/>
      <c r="R210" s="61"/>
      <c r="S210" s="61"/>
      <c r="T210" s="61"/>
    </row>
    <row r="211" spans="3:20" x14ac:dyDescent="0.25">
      <c r="C211" s="61"/>
      <c r="D211" s="61"/>
      <c r="E211" s="61"/>
      <c r="F211" s="61"/>
      <c r="G211" s="61"/>
      <c r="H211" s="61"/>
      <c r="I211" s="61"/>
      <c r="J211" s="61"/>
      <c r="K211" s="61"/>
      <c r="L211" s="61"/>
      <c r="M211" s="61"/>
      <c r="N211" s="61"/>
      <c r="O211" s="61"/>
      <c r="P211" s="61"/>
      <c r="Q211" s="61"/>
      <c r="R211" s="61"/>
      <c r="S211" s="61"/>
      <c r="T211" s="61"/>
    </row>
    <row r="212" spans="3:20" x14ac:dyDescent="0.25">
      <c r="C212" s="61"/>
      <c r="D212" s="61"/>
      <c r="E212" s="61"/>
      <c r="F212" s="61"/>
      <c r="G212" s="61"/>
      <c r="H212" s="61"/>
      <c r="I212" s="61"/>
      <c r="J212" s="61"/>
      <c r="K212" s="61"/>
      <c r="L212" s="61"/>
      <c r="M212" s="61"/>
      <c r="N212" s="61"/>
      <c r="O212" s="61"/>
      <c r="P212" s="61"/>
      <c r="Q212" s="61"/>
      <c r="R212" s="61"/>
      <c r="S212" s="61"/>
      <c r="T212" s="61"/>
    </row>
    <row r="213" spans="3:20" x14ac:dyDescent="0.25">
      <c r="C213" s="61"/>
      <c r="D213" s="61"/>
      <c r="E213" s="61"/>
      <c r="F213" s="61"/>
      <c r="G213" s="61"/>
      <c r="H213" s="61"/>
      <c r="I213" s="61"/>
      <c r="J213" s="61"/>
      <c r="K213" s="61"/>
      <c r="L213" s="61"/>
      <c r="M213" s="61"/>
      <c r="N213" s="61"/>
      <c r="O213" s="61"/>
      <c r="P213" s="61"/>
      <c r="Q213" s="61"/>
      <c r="R213" s="61"/>
      <c r="S213" s="61"/>
      <c r="T213" s="61"/>
    </row>
    <row r="214" spans="3:20" x14ac:dyDescent="0.25">
      <c r="C214" s="61"/>
      <c r="D214" s="61"/>
      <c r="E214" s="61"/>
      <c r="F214" s="61"/>
      <c r="G214" s="61"/>
      <c r="H214" s="61"/>
      <c r="I214" s="61"/>
      <c r="J214" s="61"/>
      <c r="K214" s="61"/>
      <c r="L214" s="61"/>
      <c r="M214" s="61"/>
      <c r="N214" s="61"/>
      <c r="O214" s="61"/>
      <c r="P214" s="61"/>
      <c r="Q214" s="61"/>
      <c r="R214" s="61"/>
      <c r="S214" s="61"/>
      <c r="T214" s="61"/>
    </row>
    <row r="215" spans="3:20" x14ac:dyDescent="0.25">
      <c r="C215" s="61"/>
      <c r="D215" s="61"/>
      <c r="E215" s="61"/>
      <c r="F215" s="61"/>
      <c r="G215" s="61"/>
      <c r="H215" s="61"/>
      <c r="I215" s="61"/>
      <c r="J215" s="61"/>
      <c r="K215" s="61"/>
      <c r="L215" s="61"/>
      <c r="M215" s="61"/>
      <c r="N215" s="61"/>
      <c r="O215" s="61"/>
      <c r="P215" s="61"/>
      <c r="Q215" s="61"/>
      <c r="R215" s="61"/>
      <c r="S215" s="61"/>
      <c r="T215" s="61"/>
    </row>
    <row r="216" spans="3:20" x14ac:dyDescent="0.25">
      <c r="C216" s="61"/>
      <c r="D216" s="61"/>
      <c r="E216" s="61"/>
      <c r="F216" s="61"/>
      <c r="G216" s="61"/>
      <c r="H216" s="61"/>
      <c r="I216" s="61"/>
      <c r="J216" s="61"/>
      <c r="K216" s="61"/>
      <c r="L216" s="61"/>
      <c r="M216" s="61"/>
      <c r="N216" s="61"/>
      <c r="O216" s="61"/>
      <c r="P216" s="61"/>
      <c r="Q216" s="61"/>
      <c r="R216" s="61"/>
      <c r="S216" s="61"/>
      <c r="T216" s="61"/>
    </row>
    <row r="217" spans="3:20" x14ac:dyDescent="0.25">
      <c r="C217" s="61"/>
      <c r="D217" s="61"/>
      <c r="E217" s="61"/>
      <c r="F217" s="61"/>
      <c r="G217" s="61"/>
      <c r="H217" s="61"/>
      <c r="I217" s="61"/>
      <c r="J217" s="61"/>
      <c r="K217" s="61"/>
      <c r="L217" s="61"/>
      <c r="M217" s="61"/>
      <c r="N217" s="61"/>
      <c r="O217" s="61"/>
      <c r="P217" s="61"/>
      <c r="Q217" s="61"/>
      <c r="R217" s="61"/>
      <c r="S217" s="61"/>
      <c r="T217" s="61"/>
    </row>
    <row r="218" spans="3:20" x14ac:dyDescent="0.25">
      <c r="C218" s="61"/>
      <c r="D218" s="61"/>
      <c r="E218" s="61"/>
      <c r="F218" s="61"/>
      <c r="G218" s="61"/>
      <c r="H218" s="61"/>
      <c r="I218" s="61"/>
      <c r="J218" s="61"/>
      <c r="K218" s="61"/>
      <c r="L218" s="61"/>
      <c r="M218" s="61"/>
      <c r="N218" s="61"/>
      <c r="O218" s="61"/>
      <c r="P218" s="61"/>
      <c r="Q218" s="61"/>
      <c r="R218" s="61"/>
      <c r="S218" s="61"/>
      <c r="T218" s="61"/>
    </row>
    <row r="219" spans="3:20" x14ac:dyDescent="0.25">
      <c r="C219" s="61"/>
      <c r="D219" s="61"/>
      <c r="E219" s="61"/>
      <c r="F219" s="61"/>
      <c r="G219" s="61"/>
      <c r="H219" s="61"/>
      <c r="I219" s="61"/>
      <c r="J219" s="61"/>
      <c r="K219" s="61"/>
      <c r="L219" s="61"/>
      <c r="M219" s="61"/>
      <c r="N219" s="61"/>
      <c r="O219" s="61"/>
      <c r="P219" s="61"/>
      <c r="Q219" s="61"/>
      <c r="R219" s="61"/>
      <c r="S219" s="61"/>
      <c r="T219" s="61"/>
    </row>
    <row r="220" spans="3:20" x14ac:dyDescent="0.25">
      <c r="C220" s="61"/>
      <c r="D220" s="61"/>
      <c r="E220" s="61"/>
      <c r="F220" s="61"/>
      <c r="G220" s="61"/>
      <c r="H220" s="61"/>
      <c r="I220" s="61"/>
      <c r="J220" s="61"/>
      <c r="K220" s="61"/>
      <c r="L220" s="61"/>
      <c r="M220" s="61"/>
      <c r="N220" s="61"/>
      <c r="O220" s="61"/>
      <c r="P220" s="61"/>
      <c r="Q220" s="61"/>
      <c r="R220" s="61"/>
      <c r="S220" s="61"/>
      <c r="T220" s="61"/>
    </row>
    <row r="221" spans="3:20" x14ac:dyDescent="0.25">
      <c r="C221" s="61"/>
      <c r="D221" s="61"/>
      <c r="E221" s="61"/>
      <c r="F221" s="61"/>
      <c r="G221" s="61"/>
      <c r="H221" s="61"/>
      <c r="I221" s="61"/>
      <c r="J221" s="61"/>
      <c r="K221" s="61"/>
      <c r="L221" s="61"/>
      <c r="M221" s="61"/>
      <c r="N221" s="61"/>
      <c r="O221" s="61"/>
      <c r="P221" s="61"/>
      <c r="Q221" s="61"/>
      <c r="R221" s="61"/>
      <c r="S221" s="61"/>
      <c r="T221" s="61"/>
    </row>
    <row r="222" spans="3:20" x14ac:dyDescent="0.25">
      <c r="C222" s="61"/>
      <c r="D222" s="61"/>
      <c r="E222" s="61"/>
      <c r="F222" s="61"/>
      <c r="G222" s="61"/>
      <c r="H222" s="61"/>
      <c r="I222" s="61"/>
      <c r="J222" s="61"/>
      <c r="K222" s="61"/>
      <c r="L222" s="61"/>
      <c r="M222" s="61"/>
      <c r="N222" s="61"/>
      <c r="O222" s="61"/>
      <c r="P222" s="61"/>
      <c r="Q222" s="61"/>
      <c r="R222" s="61"/>
      <c r="S222" s="61"/>
      <c r="T222" s="61"/>
    </row>
    <row r="223" spans="3:20" x14ac:dyDescent="0.25">
      <c r="C223" s="61"/>
      <c r="D223" s="61"/>
      <c r="E223" s="61"/>
      <c r="F223" s="61"/>
      <c r="G223" s="61"/>
      <c r="H223" s="61"/>
      <c r="I223" s="61"/>
      <c r="J223" s="61"/>
      <c r="K223" s="61"/>
      <c r="L223" s="61"/>
      <c r="M223" s="61"/>
      <c r="N223" s="61"/>
      <c r="O223" s="61"/>
      <c r="P223" s="61"/>
      <c r="Q223" s="61"/>
      <c r="R223" s="61"/>
      <c r="S223" s="61"/>
      <c r="T223" s="61"/>
    </row>
    <row r="224" spans="3:20" x14ac:dyDescent="0.25">
      <c r="C224" s="61"/>
      <c r="D224" s="61"/>
      <c r="E224" s="61"/>
      <c r="F224" s="61"/>
      <c r="G224" s="61"/>
      <c r="H224" s="61"/>
      <c r="I224" s="61"/>
      <c r="J224" s="61"/>
      <c r="K224" s="61"/>
      <c r="L224" s="61"/>
      <c r="M224" s="61"/>
      <c r="N224" s="61"/>
      <c r="O224" s="61"/>
      <c r="P224" s="61"/>
      <c r="Q224" s="61"/>
      <c r="R224" s="61"/>
      <c r="S224" s="61"/>
      <c r="T224" s="61"/>
    </row>
    <row r="225" spans="3:20" x14ac:dyDescent="0.25">
      <c r="C225" s="61"/>
      <c r="D225" s="61"/>
      <c r="E225" s="61"/>
      <c r="F225" s="61"/>
      <c r="G225" s="61"/>
      <c r="H225" s="61"/>
      <c r="I225" s="61"/>
      <c r="J225" s="61"/>
      <c r="K225" s="61"/>
      <c r="L225" s="61"/>
      <c r="M225" s="61"/>
      <c r="N225" s="61"/>
      <c r="O225" s="61"/>
      <c r="P225" s="61"/>
      <c r="Q225" s="61"/>
      <c r="R225" s="61"/>
      <c r="S225" s="61"/>
      <c r="T225" s="61"/>
    </row>
    <row r="226" spans="3:20" x14ac:dyDescent="0.25">
      <c r="C226" s="61"/>
      <c r="D226" s="61"/>
      <c r="E226" s="61"/>
      <c r="F226" s="61"/>
      <c r="G226" s="61"/>
      <c r="H226" s="61"/>
      <c r="I226" s="61"/>
      <c r="J226" s="61"/>
      <c r="K226" s="61"/>
      <c r="L226" s="61"/>
      <c r="M226" s="61"/>
      <c r="N226" s="61"/>
      <c r="O226" s="61"/>
      <c r="P226" s="61"/>
      <c r="Q226" s="61"/>
      <c r="R226" s="61"/>
      <c r="S226" s="61"/>
      <c r="T226" s="61"/>
    </row>
    <row r="227" spans="3:20" x14ac:dyDescent="0.25">
      <c r="C227" s="61"/>
      <c r="D227" s="61"/>
      <c r="E227" s="61"/>
      <c r="F227" s="61"/>
      <c r="G227" s="61"/>
      <c r="H227" s="61"/>
      <c r="I227" s="61"/>
      <c r="J227" s="61"/>
      <c r="K227" s="61"/>
      <c r="L227" s="61"/>
      <c r="M227" s="61"/>
      <c r="N227" s="61"/>
      <c r="O227" s="61"/>
      <c r="P227" s="61"/>
      <c r="Q227" s="61"/>
      <c r="R227" s="61"/>
      <c r="S227" s="61"/>
      <c r="T227" s="61"/>
    </row>
    <row r="228" spans="3:20" x14ac:dyDescent="0.25">
      <c r="C228" s="61"/>
      <c r="D228" s="61"/>
      <c r="E228" s="61"/>
      <c r="F228" s="61"/>
      <c r="G228" s="61"/>
      <c r="H228" s="61"/>
      <c r="I228" s="61"/>
      <c r="J228" s="61"/>
      <c r="K228" s="61"/>
      <c r="L228" s="61"/>
      <c r="M228" s="61"/>
      <c r="N228" s="61"/>
      <c r="O228" s="61"/>
      <c r="P228" s="61"/>
      <c r="Q228" s="61"/>
      <c r="R228" s="61"/>
      <c r="S228" s="61"/>
      <c r="T228" s="61"/>
    </row>
    <row r="229" spans="3:20" x14ac:dyDescent="0.25">
      <c r="C229" s="61"/>
      <c r="D229" s="61"/>
      <c r="E229" s="61"/>
      <c r="F229" s="61"/>
      <c r="G229" s="61"/>
      <c r="H229" s="61"/>
      <c r="I229" s="61"/>
      <c r="J229" s="61"/>
      <c r="K229" s="61"/>
      <c r="L229" s="61"/>
      <c r="M229" s="61"/>
      <c r="N229" s="61"/>
      <c r="O229" s="61"/>
      <c r="P229" s="61"/>
      <c r="Q229" s="61"/>
      <c r="R229" s="61"/>
      <c r="S229" s="61"/>
      <c r="T229" s="61"/>
    </row>
    <row r="230" spans="3:20" x14ac:dyDescent="0.25">
      <c r="C230" s="61"/>
      <c r="D230" s="61"/>
      <c r="E230" s="61"/>
      <c r="F230" s="61"/>
      <c r="G230" s="61"/>
      <c r="H230" s="61"/>
      <c r="I230" s="61"/>
      <c r="J230" s="61"/>
      <c r="K230" s="61"/>
      <c r="L230" s="61"/>
      <c r="M230" s="61"/>
      <c r="N230" s="61"/>
      <c r="O230" s="61"/>
      <c r="P230" s="61"/>
      <c r="Q230" s="61"/>
      <c r="R230" s="61"/>
      <c r="S230" s="61"/>
      <c r="T230" s="61"/>
    </row>
    <row r="231" spans="3:20" x14ac:dyDescent="0.25">
      <c r="C231" s="61"/>
      <c r="D231" s="61"/>
      <c r="E231" s="61"/>
      <c r="F231" s="61"/>
      <c r="G231" s="61"/>
      <c r="H231" s="61"/>
      <c r="I231" s="61"/>
      <c r="J231" s="61"/>
      <c r="K231" s="61"/>
      <c r="L231" s="61"/>
      <c r="M231" s="61"/>
      <c r="N231" s="61"/>
      <c r="O231" s="61"/>
      <c r="P231" s="61"/>
      <c r="Q231" s="61"/>
      <c r="R231" s="61"/>
      <c r="S231" s="61"/>
      <c r="T231" s="61"/>
    </row>
    <row r="232" spans="3:20" x14ac:dyDescent="0.25">
      <c r="C232" s="61"/>
      <c r="D232" s="61"/>
      <c r="E232" s="61"/>
      <c r="F232" s="61"/>
      <c r="G232" s="61"/>
      <c r="H232" s="61"/>
      <c r="I232" s="61"/>
      <c r="J232" s="61"/>
      <c r="K232" s="61"/>
      <c r="L232" s="61"/>
      <c r="M232" s="61"/>
      <c r="N232" s="61"/>
      <c r="O232" s="61"/>
      <c r="P232" s="61"/>
      <c r="Q232" s="61"/>
      <c r="R232" s="61"/>
      <c r="S232" s="61"/>
      <c r="T232" s="61"/>
    </row>
    <row r="233" spans="3:20" x14ac:dyDescent="0.25">
      <c r="C233" s="61"/>
      <c r="D233" s="61"/>
      <c r="E233" s="61"/>
      <c r="F233" s="61"/>
      <c r="G233" s="61"/>
      <c r="H233" s="61"/>
      <c r="I233" s="61"/>
      <c r="J233" s="61"/>
      <c r="K233" s="61"/>
      <c r="L233" s="61"/>
      <c r="M233" s="61"/>
      <c r="N233" s="61"/>
      <c r="O233" s="61"/>
      <c r="P233" s="61"/>
      <c r="Q233" s="61"/>
      <c r="R233" s="61"/>
      <c r="S233" s="61"/>
      <c r="T233" s="61"/>
    </row>
    <row r="234" spans="3:20" x14ac:dyDescent="0.25">
      <c r="C234" s="61"/>
      <c r="D234" s="61"/>
      <c r="E234" s="61"/>
      <c r="F234" s="61"/>
      <c r="G234" s="61"/>
      <c r="H234" s="61"/>
      <c r="I234" s="61"/>
      <c r="J234" s="61"/>
      <c r="K234" s="61"/>
      <c r="L234" s="61"/>
      <c r="M234" s="61"/>
      <c r="N234" s="61"/>
      <c r="O234" s="61"/>
      <c r="P234" s="61"/>
      <c r="Q234" s="61"/>
      <c r="R234" s="61"/>
      <c r="S234" s="61"/>
      <c r="T234" s="61"/>
    </row>
    <row r="235" spans="3:20" x14ac:dyDescent="0.25">
      <c r="C235" s="61"/>
      <c r="D235" s="61"/>
      <c r="E235" s="61"/>
      <c r="F235" s="61"/>
      <c r="G235" s="61"/>
      <c r="H235" s="61"/>
      <c r="I235" s="61"/>
      <c r="J235" s="61"/>
      <c r="K235" s="61"/>
      <c r="L235" s="61"/>
      <c r="M235" s="61"/>
      <c r="N235" s="61"/>
      <c r="O235" s="61"/>
      <c r="P235" s="61"/>
      <c r="Q235" s="61"/>
      <c r="R235" s="61"/>
      <c r="S235" s="61"/>
      <c r="T235" s="61"/>
    </row>
    <row r="236" spans="3:20" x14ac:dyDescent="0.25">
      <c r="C236" s="61"/>
      <c r="D236" s="61"/>
      <c r="E236" s="61"/>
      <c r="F236" s="61"/>
      <c r="G236" s="61"/>
      <c r="H236" s="61"/>
      <c r="I236" s="61"/>
      <c r="J236" s="61"/>
      <c r="K236" s="61"/>
      <c r="L236" s="61"/>
      <c r="M236" s="61"/>
      <c r="N236" s="61"/>
      <c r="O236" s="61"/>
      <c r="P236" s="61"/>
      <c r="Q236" s="61"/>
      <c r="R236" s="61"/>
      <c r="S236" s="61"/>
      <c r="T236" s="61"/>
    </row>
    <row r="237" spans="3:20" x14ac:dyDescent="0.25">
      <c r="C237" s="61"/>
      <c r="D237" s="61"/>
      <c r="E237" s="61"/>
      <c r="F237" s="61"/>
      <c r="G237" s="61"/>
      <c r="H237" s="61"/>
      <c r="I237" s="61"/>
      <c r="J237" s="61"/>
      <c r="K237" s="61"/>
      <c r="L237" s="61"/>
      <c r="M237" s="61"/>
      <c r="N237" s="61"/>
      <c r="O237" s="61"/>
      <c r="P237" s="61"/>
      <c r="Q237" s="61"/>
      <c r="R237" s="61"/>
      <c r="S237" s="61"/>
      <c r="T237" s="61"/>
    </row>
    <row r="238" spans="3:20" x14ac:dyDescent="0.25">
      <c r="C238" s="61"/>
      <c r="D238" s="61"/>
      <c r="E238" s="61"/>
      <c r="F238" s="61"/>
      <c r="G238" s="61"/>
      <c r="H238" s="61"/>
      <c r="I238" s="61"/>
      <c r="J238" s="61"/>
      <c r="K238" s="61"/>
      <c r="L238" s="61"/>
      <c r="M238" s="61"/>
      <c r="N238" s="61"/>
      <c r="O238" s="61"/>
      <c r="P238" s="61"/>
      <c r="Q238" s="61"/>
      <c r="R238" s="61"/>
      <c r="S238" s="61"/>
      <c r="T238" s="61"/>
    </row>
    <row r="239" spans="3:20" x14ac:dyDescent="0.25">
      <c r="C239" s="61"/>
      <c r="D239" s="61"/>
      <c r="E239" s="61"/>
      <c r="F239" s="61"/>
      <c r="G239" s="61"/>
      <c r="H239" s="61"/>
      <c r="I239" s="61"/>
      <c r="J239" s="61"/>
      <c r="K239" s="61"/>
      <c r="L239" s="61"/>
      <c r="M239" s="61"/>
      <c r="N239" s="61"/>
      <c r="O239" s="61"/>
      <c r="P239" s="61"/>
      <c r="Q239" s="61"/>
      <c r="R239" s="61"/>
      <c r="S239" s="61"/>
      <c r="T239" s="61"/>
    </row>
    <row r="240" spans="3:20" x14ac:dyDescent="0.25">
      <c r="C240" s="61"/>
      <c r="D240" s="61"/>
      <c r="E240" s="61"/>
      <c r="F240" s="61"/>
      <c r="G240" s="61"/>
      <c r="H240" s="61"/>
      <c r="I240" s="61"/>
      <c r="J240" s="61"/>
      <c r="K240" s="61"/>
      <c r="L240" s="61"/>
      <c r="M240" s="61"/>
      <c r="N240" s="61"/>
      <c r="O240" s="61"/>
      <c r="P240" s="61"/>
      <c r="Q240" s="61"/>
      <c r="R240" s="61"/>
      <c r="S240" s="61"/>
      <c r="T240" s="61"/>
    </row>
    <row r="241" spans="3:20" x14ac:dyDescent="0.25">
      <c r="C241" s="61"/>
      <c r="D241" s="61"/>
      <c r="E241" s="61"/>
      <c r="F241" s="61"/>
      <c r="G241" s="61"/>
      <c r="H241" s="61"/>
      <c r="I241" s="61"/>
      <c r="J241" s="61"/>
      <c r="K241" s="61"/>
      <c r="L241" s="61"/>
      <c r="M241" s="61"/>
      <c r="N241" s="61"/>
      <c r="O241" s="61"/>
      <c r="P241" s="61"/>
      <c r="Q241" s="61"/>
      <c r="R241" s="61"/>
      <c r="S241" s="61"/>
      <c r="T241" s="61"/>
    </row>
    <row r="242" spans="3:20" x14ac:dyDescent="0.25">
      <c r="C242" s="61"/>
      <c r="D242" s="61"/>
      <c r="E242" s="61"/>
      <c r="F242" s="61"/>
      <c r="G242" s="61"/>
      <c r="H242" s="61"/>
      <c r="I242" s="61"/>
      <c r="J242" s="61"/>
      <c r="K242" s="61"/>
      <c r="L242" s="61"/>
      <c r="M242" s="61"/>
      <c r="N242" s="61"/>
      <c r="O242" s="61"/>
      <c r="P242" s="61"/>
      <c r="Q242" s="61"/>
      <c r="R242" s="61"/>
      <c r="S242" s="61"/>
      <c r="T242" s="61"/>
    </row>
    <row r="243" spans="3:20" x14ac:dyDescent="0.25">
      <c r="C243" s="61"/>
      <c r="D243" s="61"/>
      <c r="E243" s="61"/>
      <c r="F243" s="61"/>
      <c r="G243" s="61"/>
      <c r="H243" s="61"/>
      <c r="I243" s="61"/>
      <c r="J243" s="61"/>
      <c r="K243" s="61"/>
      <c r="L243" s="61"/>
      <c r="M243" s="61"/>
      <c r="N243" s="61"/>
      <c r="O243" s="61"/>
      <c r="P243" s="61"/>
      <c r="Q243" s="61"/>
      <c r="R243" s="61"/>
      <c r="S243" s="61"/>
      <c r="T243" s="61"/>
    </row>
    <row r="244" spans="3:20" x14ac:dyDescent="0.25">
      <c r="C244" s="61"/>
      <c r="D244" s="61"/>
      <c r="E244" s="61"/>
      <c r="F244" s="61"/>
      <c r="G244" s="61"/>
      <c r="H244" s="61"/>
      <c r="I244" s="61"/>
      <c r="J244" s="61"/>
      <c r="K244" s="61"/>
      <c r="L244" s="61"/>
      <c r="M244" s="61"/>
      <c r="N244" s="61"/>
      <c r="O244" s="61"/>
      <c r="P244" s="61"/>
      <c r="Q244" s="61"/>
      <c r="R244" s="61"/>
      <c r="S244" s="61"/>
      <c r="T244" s="61"/>
    </row>
    <row r="245" spans="3:20" x14ac:dyDescent="0.25">
      <c r="C245" s="61"/>
      <c r="D245" s="61"/>
      <c r="E245" s="61"/>
      <c r="F245" s="61"/>
      <c r="G245" s="61"/>
      <c r="H245" s="61"/>
      <c r="I245" s="61"/>
      <c r="J245" s="61"/>
      <c r="K245" s="61"/>
      <c r="L245" s="61"/>
      <c r="M245" s="61"/>
      <c r="N245" s="61"/>
      <c r="O245" s="61"/>
      <c r="P245" s="61"/>
      <c r="Q245" s="61"/>
      <c r="R245" s="61"/>
      <c r="S245" s="61"/>
      <c r="T245" s="61"/>
    </row>
  </sheetData>
  <mergeCells count="136">
    <mergeCell ref="A50:B50"/>
    <mergeCell ref="A61:B61"/>
    <mergeCell ref="A72:B72"/>
    <mergeCell ref="A87:B87"/>
    <mergeCell ref="A100:B100"/>
    <mergeCell ref="A111:B111"/>
    <mergeCell ref="A108:B108"/>
    <mergeCell ref="A109:B109"/>
    <mergeCell ref="A110:B110"/>
    <mergeCell ref="A95:B95"/>
    <mergeCell ref="A186:B186"/>
    <mergeCell ref="A188:B188"/>
    <mergeCell ref="A190:B190"/>
    <mergeCell ref="A124:B124"/>
    <mergeCell ref="A137:B137"/>
    <mergeCell ref="A148:B148"/>
    <mergeCell ref="A172:B172"/>
    <mergeCell ref="A180:B180"/>
    <mergeCell ref="A181:B181"/>
    <mergeCell ref="A177:B177"/>
    <mergeCell ref="A178:B178"/>
    <mergeCell ref="A179:B179"/>
    <mergeCell ref="A182:B182"/>
    <mergeCell ref="A184:B184"/>
    <mergeCell ref="A170:B170"/>
    <mergeCell ref="A171:B171"/>
    <mergeCell ref="A173:B173"/>
    <mergeCell ref="A175:B175"/>
    <mergeCell ref="A176:B176"/>
    <mergeCell ref="A165:B165"/>
    <mergeCell ref="A167:B167"/>
    <mergeCell ref="A168:B168"/>
    <mergeCell ref="A169:B169"/>
    <mergeCell ref="A159:B159"/>
    <mergeCell ref="A161:B161"/>
    <mergeCell ref="A163:B163"/>
    <mergeCell ref="A154:B154"/>
    <mergeCell ref="A155:B155"/>
    <mergeCell ref="A156:B156"/>
    <mergeCell ref="A157:B157"/>
    <mergeCell ref="A158:B158"/>
    <mergeCell ref="A147:B147"/>
    <mergeCell ref="A149:B149"/>
    <mergeCell ref="A151:B151"/>
    <mergeCell ref="A152:B152"/>
    <mergeCell ref="A153:B153"/>
    <mergeCell ref="A141:B141"/>
    <mergeCell ref="A142:B142"/>
    <mergeCell ref="A143:B143"/>
    <mergeCell ref="A144:B144"/>
    <mergeCell ref="A145:B145"/>
    <mergeCell ref="A146:B146"/>
    <mergeCell ref="A134:B134"/>
    <mergeCell ref="A135:B135"/>
    <mergeCell ref="A136:B136"/>
    <mergeCell ref="A138:B138"/>
    <mergeCell ref="A140:B140"/>
    <mergeCell ref="A129:B129"/>
    <mergeCell ref="A130:B130"/>
    <mergeCell ref="A131:B131"/>
    <mergeCell ref="A132:B132"/>
    <mergeCell ref="A133:B133"/>
    <mergeCell ref="A121:B121"/>
    <mergeCell ref="A122:B122"/>
    <mergeCell ref="A123:B123"/>
    <mergeCell ref="A125:B125"/>
    <mergeCell ref="A127:B127"/>
    <mergeCell ref="A116:B116"/>
    <mergeCell ref="A117:B117"/>
    <mergeCell ref="A118:B118"/>
    <mergeCell ref="A119:B119"/>
    <mergeCell ref="A120:B120"/>
    <mergeCell ref="A112:B112"/>
    <mergeCell ref="A114:B114"/>
    <mergeCell ref="A103:B103"/>
    <mergeCell ref="A104:B104"/>
    <mergeCell ref="A105:B105"/>
    <mergeCell ref="A106:B106"/>
    <mergeCell ref="A107:B107"/>
    <mergeCell ref="A96:B96"/>
    <mergeCell ref="A97:B97"/>
    <mergeCell ref="A98:B98"/>
    <mergeCell ref="A99:B99"/>
    <mergeCell ref="A101:B101"/>
    <mergeCell ref="A90:B90"/>
    <mergeCell ref="A92:B92"/>
    <mergeCell ref="A93:B93"/>
    <mergeCell ref="A94:B94"/>
    <mergeCell ref="A82:B82"/>
    <mergeCell ref="A83:B83"/>
    <mergeCell ref="A84:B84"/>
    <mergeCell ref="A85:B85"/>
    <mergeCell ref="A86:B86"/>
    <mergeCell ref="A88:B88"/>
    <mergeCell ref="A60:B60"/>
    <mergeCell ref="A77:B77"/>
    <mergeCell ref="A79:B79"/>
    <mergeCell ref="A80:B80"/>
    <mergeCell ref="A81:B81"/>
    <mergeCell ref="A69:B69"/>
    <mergeCell ref="A70:B70"/>
    <mergeCell ref="A71:B71"/>
    <mergeCell ref="A73:B73"/>
    <mergeCell ref="A75:B75"/>
    <mergeCell ref="A55:B55"/>
    <mergeCell ref="A64:B64"/>
    <mergeCell ref="A65:B65"/>
    <mergeCell ref="A66:B66"/>
    <mergeCell ref="A67:B67"/>
    <mergeCell ref="A68:B68"/>
    <mergeCell ref="A56:B56"/>
    <mergeCell ref="A57:B57"/>
    <mergeCell ref="A58:B58"/>
    <mergeCell ref="A59:B59"/>
    <mergeCell ref="A44:B44"/>
    <mergeCell ref="A45:B45"/>
    <mergeCell ref="A46:B46"/>
    <mergeCell ref="A47:B47"/>
    <mergeCell ref="A48:B48"/>
    <mergeCell ref="A62:B62"/>
    <mergeCell ref="A49:B49"/>
    <mergeCell ref="A51:B51"/>
    <mergeCell ref="A53:B53"/>
    <mergeCell ref="A54:B54"/>
    <mergeCell ref="A42:B42"/>
    <mergeCell ref="A31:B31"/>
    <mergeCell ref="A33:B33"/>
    <mergeCell ref="A34:B34"/>
    <mergeCell ref="A35:B35"/>
    <mergeCell ref="A43:B43"/>
    <mergeCell ref="A26:B26"/>
    <mergeCell ref="A27:B27"/>
    <mergeCell ref="A28:B28"/>
    <mergeCell ref="A29:B29"/>
    <mergeCell ref="A30:B30"/>
    <mergeCell ref="A40:B40"/>
  </mergeCells>
  <phoneticPr fontId="0" type="noConversion"/>
  <hyperlinks>
    <hyperlink ref="B6" location="'Stakeholder survey'!A25" display="A4. Are you aware of Growth Accelerator?"/>
    <hyperlink ref="B7" location="'Stakeholder survey'!A32" display="A5. What links or interactions has your organisation had with the Growth Accelerator service?"/>
    <hyperlink ref="B9" location="'Stakeholder survey'!A41" display="B1. To what extent do you agree with the following statements - your organisation is sufficiently aware of how the GrowthAccelerator service is delivered locally?"/>
    <hyperlink ref="B10" location="'Stakeholder survey'!A52" display="B2. To what extent do you agree with the following statements - the GrowthAccelerator service adds value to the business support offering at the local level?"/>
    <hyperlink ref="B11" location="'Stakeholder survey'!A63" display="B3. To what extent do you agree with the following statements - the aim of the growth accelerator service is strategically aligned with your objectives?"/>
    <hyperlink ref="A40" location="'Stakeholder survey'!A1" display="↑Back to top"/>
    <hyperlink ref="B23" location="'Stakeholder survey'!A191" display="Endnotes"/>
    <hyperlink ref="I1" location="Index!A1" display="←Back to content"/>
    <hyperlink ref="A159" location="'Stakeholder survey'!A1" display="↑Back to top"/>
    <hyperlink ref="B12" location="'Stakeholder survey'!A78" display="'Stakeholder survey'!A78"/>
    <hyperlink ref="B13" location="'Stakeholder survey'!A91" display="B8. To what extent would you agree or disagree with the statement that Growth Accelerator appears to be performing against its objectives?"/>
    <hyperlink ref="B14" location="'Stakeholder survey'!A102" display="B9. To what extent do you agree or disagree with the statement that GrowthAccelerator is working well with other national Government services (for example MAS, UKTI and TSB)?"/>
    <hyperlink ref="B15" location="'Stakeholder survey'!A115" display="B11. To what extent do you agree or disagree with the statement that GrowthAccelerator is working well with other local services?"/>
    <hyperlink ref="B16" location="'Stakeholder survey'!A128" display="B13. To what extent do you agree or disagree with the statement that your LEP has a strong relationship with GrowthAccelerator?"/>
    <hyperlink ref="B17" location="'Stakeholder survey'!A139" display="B14. How satisfied are you with the Local Advisory Commissions as GrowthAccelerator's local governance bodies?"/>
    <hyperlink ref="B18" location="'Stakeholder survey'!A150" display="B15. How satisfied are you with the information and data provided by GrowthAccelerator?"/>
    <hyperlink ref="B20" location="'Stakeholder survey'!A166" display="C4. Have you recommended GrowthAccelerator to companies?"/>
    <hyperlink ref="B21" location="'Stakeholder survey'!A174" display="C5. Would you recommend the Growth Accelerator service to companies?"/>
    <hyperlink ref="A190" location="'Investor survey'!A1" display="↑Back to top"/>
    <hyperlink ref="A190:B190" location="'Stakeholder survey'!A1" display="↑Back to top"/>
  </hyperlink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Index</vt:lpstr>
      <vt:lpstr>Effectiveness survey</vt:lpstr>
      <vt:lpstr>Outputs survey</vt:lpstr>
      <vt:lpstr>L&amp;M survey</vt:lpstr>
      <vt:lpstr>Investor survey</vt:lpstr>
      <vt:lpstr>Stakeholder survey</vt:lpstr>
      <vt:lpstr>'Outputs survey'!_ftn1</vt:lpstr>
      <vt:lpstr>'Outputs survey'!_ftnref1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GrowthAccelerator Interim Evaluation 2014: Data Tables</dc:title>
  <dc:creator>Department for Business Innovation and Skills</dc:creator>
  <cp:lastModifiedBy>Alexander Festus (Communications)</cp:lastModifiedBy>
  <dcterms:created xsi:type="dcterms:W3CDTF">2014-03-24T13:44:00Z</dcterms:created>
  <dcterms:modified xsi:type="dcterms:W3CDTF">2014-11-13T15:05:56Z</dcterms:modified>
</cp:coreProperties>
</file>